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omments1.xml" ContentType="application/vnd.openxmlformats-officedocument.spreadsheetml.comments+xml"/>
  <Override PartName="/xl/queryTables/queryTable4.xml" ContentType="application/vnd.openxmlformats-officedocument.spreadsheetml.query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4430"/>
  </bookViews>
  <sheets>
    <sheet name="Параметры Т5(1)" sheetId="2" r:id="rId1"/>
    <sheet name="Параметры Т5(2)" sheetId="1" r:id="rId2"/>
    <sheet name="Доп.оборуд" sheetId="4" r:id="rId3"/>
    <sheet name="Вентилятор" sheetId="3" r:id="rId4"/>
    <sheet name="Рисунки" sheetId="5" r:id="rId5"/>
  </sheets>
  <definedNames>
    <definedName name="barLd">'Параметры Т5(2)'!$E$26</definedName>
    <definedName name="fn">'Параметры Т5(2)'!$E$5</definedName>
    <definedName name="M2_T5" localSheetId="1">'Параметры Т5(2)'!$E$37:$N$75</definedName>
    <definedName name="M2_TPCh_5_1" localSheetId="1">'Параметры Т5(2)'!$E$38:$L$74</definedName>
    <definedName name="M3_T5" localSheetId="2">Доп.оборуд!$E$3:$E$35</definedName>
    <definedName name="Pn">'Параметры Т5(2)'!$E$4</definedName>
    <definedName name="qLd">'Параметры Т5(2)'!$E$25</definedName>
    <definedName name="Qline">'Параметры Т5(2)'!$E$34</definedName>
    <definedName name="Qsum">'Параметры Т5(2)'!$E$27</definedName>
    <definedName name="T5_M1" localSheetId="1">'Параметры Т5(2)'!$E$3:$E$34</definedName>
    <definedName name="Uab">'Параметры Т5(2)'!$E$7</definedName>
    <definedName name="Un">'Параметры Т5(2)'!$E$6</definedName>
  </definedNames>
  <calcPr calcId="145621"/>
</workbook>
</file>

<file path=xl/calcChain.xml><?xml version="1.0" encoding="utf-8"?>
<calcChain xmlns="http://schemas.openxmlformats.org/spreadsheetml/2006/main">
  <c r="F9" i="2" l="1"/>
  <c r="G18" i="2" l="1"/>
  <c r="B32" i="1" l="1"/>
  <c r="B24" i="1" l="1"/>
  <c r="G39" i="2" l="1"/>
  <c r="G20" i="2"/>
  <c r="P39" i="1"/>
  <c r="Q39" i="1" s="1"/>
  <c r="G52" i="2" l="1"/>
  <c r="F4" i="2" l="1"/>
  <c r="A8" i="2" s="1"/>
  <c r="A49" i="2" l="1"/>
  <c r="A40" i="2"/>
  <c r="F49" i="2"/>
  <c r="G49" i="2"/>
  <c r="G41" i="2"/>
  <c r="A41" i="2"/>
  <c r="G40" i="2"/>
  <c r="F41" i="2"/>
  <c r="F38" i="2"/>
  <c r="F40" i="2"/>
  <c r="A5" i="2"/>
  <c r="F5" i="2"/>
  <c r="J71" i="2"/>
  <c r="I71" i="2"/>
  <c r="H71" i="2"/>
  <c r="G71" i="2"/>
  <c r="J70" i="2"/>
  <c r="I70" i="2"/>
  <c r="H70" i="2"/>
  <c r="G70" i="2"/>
  <c r="J69" i="2"/>
  <c r="I69" i="2"/>
  <c r="H69" i="2"/>
  <c r="G69" i="2"/>
  <c r="J68" i="2"/>
  <c r="I68" i="2"/>
  <c r="H68" i="2"/>
  <c r="G68" i="2"/>
  <c r="J67" i="2"/>
  <c r="I67" i="2"/>
  <c r="H67" i="2"/>
  <c r="G67" i="2"/>
  <c r="J66" i="2"/>
  <c r="I66" i="2"/>
  <c r="H66" i="2"/>
  <c r="G66" i="2"/>
  <c r="J65" i="2"/>
  <c r="I65" i="2"/>
  <c r="H65" i="2"/>
  <c r="G65" i="2"/>
  <c r="J64" i="2"/>
  <c r="I64" i="2"/>
  <c r="H64" i="2"/>
  <c r="G64" i="2"/>
  <c r="J63" i="2"/>
  <c r="I63" i="2"/>
  <c r="H63" i="2"/>
  <c r="G63" i="2"/>
  <c r="J62" i="2"/>
  <c r="I62" i="2"/>
  <c r="H62" i="2"/>
  <c r="G62" i="2"/>
  <c r="J61" i="2"/>
  <c r="I61" i="2"/>
  <c r="H61" i="2"/>
  <c r="G61" i="2"/>
  <c r="F71" i="2"/>
  <c r="E71" i="2"/>
  <c r="D71" i="2"/>
  <c r="C71" i="2"/>
  <c r="J60" i="2"/>
  <c r="I60" i="2"/>
  <c r="H60" i="2"/>
  <c r="G60" i="2"/>
  <c r="P71" i="1"/>
  <c r="P74" i="1"/>
  <c r="P73" i="1"/>
  <c r="P72" i="1"/>
  <c r="P69" i="1"/>
  <c r="F37" i="2" l="1"/>
  <c r="F70" i="2" l="1"/>
  <c r="F69" i="2"/>
  <c r="F68" i="2"/>
  <c r="F67" i="2"/>
  <c r="F66" i="2"/>
  <c r="F65" i="2"/>
  <c r="F64" i="2"/>
  <c r="F63" i="2"/>
  <c r="F62" i="2"/>
  <c r="F61" i="2"/>
  <c r="F60" i="2"/>
  <c r="G16" i="2" l="1"/>
  <c r="C76" i="1"/>
  <c r="E65" i="2" l="1"/>
  <c r="D65" i="2"/>
  <c r="C65" i="2"/>
  <c r="E64" i="2"/>
  <c r="D64" i="2"/>
  <c r="C64" i="2"/>
  <c r="E63" i="2"/>
  <c r="D63" i="2"/>
  <c r="C63" i="2"/>
  <c r="E62" i="2"/>
  <c r="D62" i="2"/>
  <c r="C62" i="2"/>
  <c r="A40" i="1" l="1"/>
  <c r="A41" i="1" s="1"/>
  <c r="A42" i="1" s="1"/>
  <c r="A43" i="1" s="1"/>
  <c r="A44" i="1" s="1"/>
  <c r="F11" i="2" l="1"/>
  <c r="B33" i="1"/>
  <c r="B34" i="1"/>
  <c r="B31" i="1"/>
  <c r="A2" i="2"/>
  <c r="C69" i="2"/>
  <c r="D69" i="2"/>
  <c r="E69" i="2"/>
  <c r="C70" i="2"/>
  <c r="D70" i="2"/>
  <c r="E70" i="2"/>
  <c r="C60" i="2"/>
  <c r="D60" i="2"/>
  <c r="E60" i="2"/>
  <c r="C61" i="2"/>
  <c r="D61" i="2"/>
  <c r="E61" i="2"/>
  <c r="C66" i="2"/>
  <c r="D66" i="2"/>
  <c r="E66" i="2"/>
  <c r="C67" i="2"/>
  <c r="D67" i="2"/>
  <c r="E67" i="2"/>
  <c r="C68" i="2"/>
  <c r="D68" i="2"/>
  <c r="E68" i="2"/>
  <c r="G53" i="2"/>
  <c r="F54" i="2"/>
  <c r="G24" i="2"/>
  <c r="G15" i="2"/>
  <c r="G17" i="2"/>
  <c r="G14" i="2"/>
  <c r="A34" i="2"/>
  <c r="G33" i="2"/>
  <c r="G32" i="2"/>
  <c r="G34" i="2"/>
  <c r="P68" i="1"/>
  <c r="P67" i="1"/>
  <c r="G27" i="2"/>
  <c r="P66" i="1"/>
  <c r="P65" i="1"/>
  <c r="P64" i="1"/>
  <c r="P62" i="1"/>
  <c r="P61" i="1"/>
  <c r="P47" i="1"/>
  <c r="G29" i="2" s="1"/>
  <c r="P46" i="1"/>
  <c r="G30" i="2" s="1"/>
  <c r="P45" i="1"/>
  <c r="G28" i="2" s="1"/>
  <c r="F10" i="2"/>
  <c r="A45" i="1"/>
  <c r="A46" i="1" s="1"/>
  <c r="A47" i="1" s="1"/>
  <c r="A48" i="1" s="1"/>
  <c r="A49" i="1" s="1"/>
  <c r="A50" i="1" s="1"/>
  <c r="A51" i="1" s="1"/>
  <c r="A53" i="1" s="1"/>
  <c r="A54" i="1" s="1"/>
  <c r="A55" i="1" s="1"/>
  <c r="A56" i="1" s="1"/>
  <c r="A58" i="1" s="1"/>
  <c r="A59" i="1" s="1"/>
  <c r="A60" i="1" s="1"/>
  <c r="A61" i="1" s="1"/>
  <c r="A62" i="1" s="1"/>
  <c r="A64" i="1" s="1"/>
  <c r="A65" i="1" s="1"/>
  <c r="A66" i="1" s="1"/>
  <c r="A67" i="1" s="1"/>
  <c r="A68" i="1" s="1"/>
  <c r="A69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1" i="1" s="1"/>
  <c r="A22" i="1" s="1"/>
  <c r="A24" i="1" s="1"/>
  <c r="A71" i="1" l="1"/>
  <c r="A72" i="1" s="1"/>
  <c r="A73" i="1" s="1"/>
  <c r="A74" i="1" s="1"/>
  <c r="A25" i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comments1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T5_M1.prn</t>
        </r>
      </text>
    </comment>
    <comment ref="E37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T5_M2.prn</t>
        </r>
      </text>
    </comment>
  </commentList>
</comments>
</file>

<file path=xl/comments2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T5_M3.prn</t>
        </r>
      </text>
    </comment>
  </commentList>
</comments>
</file>

<file path=xl/connections.xml><?xml version="1.0" encoding="utf-8"?>
<connections xmlns="http://schemas.openxmlformats.org/spreadsheetml/2006/main">
  <connection id="1" name="M1_TPCh-5" type="6" refreshedVersion="4" background="1" saveData="1">
    <textPr codePage="1251" sourceFile="D:\D\MyDocuments\MainDoc\Fire9_T5 datasheet\tmp\T5_M1.prn" thousands=" ">
      <textFields count="2">
        <textField/>
        <textField/>
      </textFields>
    </textPr>
  </connection>
  <connection id="2" name="M2_TPCh-5" type="6" refreshedVersion="4" background="1" saveData="1">
    <textPr codePage="866" sourceFile="D:\D\MyDocuments\MainDoc\Fire9_T5 datasheet\tmp\T5_M2.prn" thousands=" 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3" name="M3_T5" type="6" refreshedVersion="4" background="1" saveData="1">
    <textPr codePage="866" sourceFile="D:\D\MyDocuments\MainDoc\Fire9_T5 datasheet\tmp\T5_M3.prn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<sst xmlns="http://schemas.openxmlformats.org/spreadsheetml/2006/main" count="404" uniqueCount="269">
  <si>
    <t>f</t>
  </si>
  <si>
    <t>Ku</t>
  </si>
  <si>
    <t>arm</t>
  </si>
  <si>
    <t>Code</t>
  </si>
  <si>
    <t>kW</t>
  </si>
  <si>
    <t>kHz</t>
  </si>
  <si>
    <t>V</t>
  </si>
  <si>
    <t>гр.эл.</t>
  </si>
  <si>
    <t>⁰С</t>
  </si>
  <si>
    <r>
      <t>м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/час</t>
    </r>
  </si>
  <si>
    <t>бар</t>
  </si>
  <si>
    <t>Номинальная частота на выходе</t>
  </si>
  <si>
    <t>Номинальное напряжение на выходе, эфф.</t>
  </si>
  <si>
    <t>Номинальная мощность на выходе</t>
  </si>
  <si>
    <t>Номинальное среднее напряжение на емкости фильтра Cd</t>
  </si>
  <si>
    <t>Число последовательных тиристоров в плече инвертора</t>
  </si>
  <si>
    <t>Тип тиристоров инвертора</t>
  </si>
  <si>
    <t xml:space="preserve">Тип IGBT-модулей чоппера </t>
  </si>
  <si>
    <t>–</t>
  </si>
  <si>
    <t>Число охлаждаемых плит чоппера</t>
  </si>
  <si>
    <t>Число IGBT-модулей на одной плите</t>
  </si>
  <si>
    <t>Параметр</t>
  </si>
  <si>
    <t>Разм.</t>
  </si>
  <si>
    <t>Значение</t>
  </si>
  <si>
    <r>
      <t>Соотношение Ucdn/Umn, где берётся амплитуда Umn=</t>
    </r>
    <r>
      <rPr>
        <sz val="11"/>
        <color indexed="8"/>
        <rFont val="Calibri"/>
        <family val="2"/>
        <charset val="204"/>
      </rPr>
      <t>√2∙Un</t>
    </r>
  </si>
  <si>
    <t>%</t>
  </si>
  <si>
    <t>Система охлаждения</t>
  </si>
  <si>
    <t>Относительное напряжение питающей сети по отношению к номинальному значению</t>
  </si>
  <si>
    <t>Ucd/Ucdn</t>
  </si>
  <si>
    <t>Ue/Un</t>
  </si>
  <si>
    <t>Относительная мощность на выходе по отношению к номинальному значению</t>
  </si>
  <si>
    <t>Относительное напряжение на выходе по отношению к номинальному значению</t>
  </si>
  <si>
    <t>Pe/Pn</t>
  </si>
  <si>
    <t>Частота на выходе</t>
  </si>
  <si>
    <t>Основные электрические параметры</t>
  </si>
  <si>
    <t>Среднее значение тока на входе инвертора</t>
  </si>
  <si>
    <t>Id</t>
  </si>
  <si>
    <t>A</t>
  </si>
  <si>
    <t>Ie</t>
  </si>
  <si>
    <t>Эффективное значение тока на выходе инвертора</t>
  </si>
  <si>
    <t>Эффективное значение тока фазы на входе выпрямителя</t>
  </si>
  <si>
    <t>Ia</t>
  </si>
  <si>
    <t>KR=Re/Rn</t>
  </si>
  <si>
    <t>Относительное сопротивление активной параллельной составляющей контура по отношению к номинальному значению</t>
  </si>
  <si>
    <t>Угол включения транзистора чоппера отсчитывается вправо от момента β</t>
  </si>
  <si>
    <t>Угол проводимости транзистора чоппера отсчитывается вправо от момента Ψ</t>
  </si>
  <si>
    <t>Пауза тока инвертора</t>
  </si>
  <si>
    <t>β</t>
  </si>
  <si>
    <t>Ψ</t>
  </si>
  <si>
    <t>λ</t>
  </si>
  <si>
    <t>Δ</t>
  </si>
  <si>
    <t>Угол управления инвертором отсчитывается влево от начала синусоиды</t>
  </si>
  <si>
    <t>Полные потери по отношению к номинальным полным потерям</t>
  </si>
  <si>
    <t>Потери прямого тока по отношению к номинальным полным потерям</t>
  </si>
  <si>
    <t>Потери включения по отношению к номинальным полным потерям</t>
  </si>
  <si>
    <t>Потери выключения по отношению к номинальным полным потерям</t>
  </si>
  <si>
    <t>Потери прямого тока в транзисторах</t>
  </si>
  <si>
    <t>Потери включения в транзисторах</t>
  </si>
  <si>
    <t>Потери выключения в транзисторах</t>
  </si>
  <si>
    <t>Полные потери в транзисторах</t>
  </si>
  <si>
    <t>Полные потери в диодах</t>
  </si>
  <si>
    <t xml:space="preserve"> - в чоппере</t>
  </si>
  <si>
    <t xml:space="preserve"> - в инверторе</t>
  </si>
  <si>
    <t xml:space="preserve"> - в выпрямителе</t>
  </si>
  <si>
    <t>Относительные потери в тиристорах инвертора</t>
  </si>
  <si>
    <t>Распределение потерь в чоппере</t>
  </si>
  <si>
    <t xml:space="preserve"> - суммарно в выпрямителе, чоппере и инверторе </t>
  </si>
  <si>
    <t xml:space="preserve"> - в транзисторах чоппера</t>
  </si>
  <si>
    <t xml:space="preserve"> - в диодах чоппера</t>
  </si>
  <si>
    <t xml:space="preserve"> - в тиристорах инвертора</t>
  </si>
  <si>
    <t xml:space="preserve"> - в тиристорах выпрямителя</t>
  </si>
  <si>
    <t>КПД в номинальном режиме:
 - силового полупроводникового блока (выпрямитель, чоппер, инвертор)</t>
  </si>
  <si>
    <t>η</t>
  </si>
  <si>
    <t xml:space="preserve"> - сумма всех потерь</t>
  </si>
  <si>
    <t>⁰C</t>
  </si>
  <si>
    <t>Механические параметры</t>
  </si>
  <si>
    <t>Подвод питания и расположение выходных шин</t>
  </si>
  <si>
    <t>kg</t>
  </si>
  <si>
    <t>mm</t>
  </si>
  <si>
    <t>Основные параметры</t>
  </si>
  <si>
    <t>Допускаемое отклонение напряжения на входе</t>
  </si>
  <si>
    <t>Ограничения области работы</t>
  </si>
  <si>
    <t>Степень защиты оборудования в шкафу, не ниже</t>
  </si>
  <si>
    <t>IP</t>
  </si>
  <si>
    <t>Температура окружающей среды</t>
  </si>
  <si>
    <t>Влажность окружающего воздуха, до</t>
  </si>
  <si>
    <t>max</t>
  </si>
  <si>
    <t>0 ÷ 40</t>
  </si>
  <si>
    <t>Исполнение</t>
  </si>
  <si>
    <t xml:space="preserve">    - тиристоров инвертора  (допустимо 125⁰С)</t>
  </si>
  <si>
    <t xml:space="preserve">    - тиристоров выпрямителя (допустимо 125⁰С)</t>
  </si>
  <si>
    <t>Охлаждение полупроводникового силового блока</t>
  </si>
  <si>
    <t>КПД в номинальном режиме</t>
  </si>
  <si>
    <t>Pe=Pn</t>
  </si>
  <si>
    <t>f=fn</t>
  </si>
  <si>
    <t>Ue=Un</t>
  </si>
  <si>
    <t>Ue</t>
  </si>
  <si>
    <t>Uemax</t>
  </si>
  <si>
    <t>Idmax</t>
  </si>
  <si>
    <t>Iamax</t>
  </si>
  <si>
    <t>Iemax</t>
  </si>
  <si>
    <t>Максимальное напряжение на выходе, эфф.</t>
  </si>
  <si>
    <t>Максимальный ток на входе инвертора, среднее значение</t>
  </si>
  <si>
    <t>Допускаемый диапазон изменения частоты на выходе</t>
  </si>
  <si>
    <t>Гарантийный срок изделия от момента отгрузки</t>
  </si>
  <si>
    <t>год</t>
  </si>
  <si>
    <t>Ucd=Ucdn</t>
  </si>
  <si>
    <t>Номинальное линейное напряжение на входе, эфф</t>
  </si>
  <si>
    <t>Uab=Uabn</t>
  </si>
  <si>
    <t>η1</t>
  </si>
  <si>
    <t>Частота на выходе f</t>
  </si>
  <si>
    <t>Среднее значение тока на входе инвертора Id</t>
  </si>
  <si>
    <t>Эфф. значение тока на выходе инвертора Ie</t>
  </si>
  <si>
    <t>Относительное сопротивление нагрузки KR=Re/Rn</t>
  </si>
  <si>
    <t xml:space="preserve">Потери:
 - суммарно в выпрямителе, чоппере и инверторе </t>
  </si>
  <si>
    <t>Уровень запылённости окружающего воздуха, до</t>
  </si>
  <si>
    <t>Точность стабилизации напряжения Ue при изменении Re в 2 раза на любом отрезке допускаемого диапазона Re (если нет токоограничения)</t>
  </si>
  <si>
    <t>Диапазон регулирования напряжения на выходе</t>
  </si>
  <si>
    <t>Число параллельных ветвей (или мостов) инвертора</t>
  </si>
  <si>
    <t xml:space="preserve">Всего параметров: </t>
  </si>
  <si>
    <t>Допускаемый диапазон изменения параллельной активной составляющей сопротивления контура Re, нормирование выполняется по отношению к номинальному значению Rn</t>
  </si>
  <si>
    <t>Габариты шкафа:   Высота х Ширина х Глубина</t>
  </si>
  <si>
    <t>Габариты шкафа:  Высота х Ширина х Глубина</t>
  </si>
  <si>
    <t>H x W x Dp</t>
  </si>
  <si>
    <t>Tin</t>
  </si>
  <si>
    <t>Класс тиристоров инвертора</t>
  </si>
  <si>
    <t>Class</t>
  </si>
  <si>
    <t>±10</t>
  </si>
  <si>
    <t>±1</t>
  </si>
  <si>
    <t>Относительное среднее значение тока на входе инвертора по отношению к номинальному значению</t>
  </si>
  <si>
    <t>Id/Idn</t>
  </si>
  <si>
    <t>Относительное среднее значение тока Id/Idn</t>
  </si>
  <si>
    <t>Относительное напряжение сети Ucd/Ucdn</t>
  </si>
  <si>
    <t>Относительное напряжение на выходе Ue/Un</t>
  </si>
  <si>
    <t>Относительная мощность на выходе Pe/Pn</t>
  </si>
  <si>
    <t>Эфф. значение тока фазы на входе выпрямителя Ia</t>
  </si>
  <si>
    <t>По договору</t>
  </si>
  <si>
    <t>200
58
710
200</t>
  </si>
  <si>
    <t>min</t>
  </si>
  <si>
    <t>Рабочие точки:</t>
  </si>
  <si>
    <t>Процентное соотношение устанавливается для параметров:  Ucd/Ucdn,  Id/Idn,  Ue/Un,  Re/Rn</t>
  </si>
  <si>
    <t>rTirP</t>
  </si>
  <si>
    <t>TrDP</t>
  </si>
  <si>
    <t>iTirP</t>
  </si>
  <si>
    <t>Ploss</t>
  </si>
  <si>
    <t>iTj</t>
  </si>
  <si>
    <t>rTj</t>
  </si>
  <si>
    <r>
      <t>mg/m</t>
    </r>
    <r>
      <rPr>
        <vertAlign val="superscript"/>
        <sz val="10"/>
        <color indexed="8"/>
        <rFont val="Calibri"/>
        <family val="2"/>
        <charset val="204"/>
      </rPr>
      <t>3</t>
    </r>
  </si>
  <si>
    <t>Точка 0 -ном.реж. В остальных точках процентное соотношение относительно точки 0</t>
  </si>
  <si>
    <t>Приложение 1 к Паспорту, лист 2</t>
  </si>
  <si>
    <r>
      <t xml:space="preserve">Условия эксплуатации                                            </t>
    </r>
    <r>
      <rPr>
        <i/>
        <sz val="14"/>
        <color theme="1"/>
        <rFont val="Calibri"/>
        <family val="2"/>
        <charset val="204"/>
        <scheme val="minor"/>
      </rPr>
      <t>Приложение 1 к Паспорту, лист 3</t>
    </r>
  </si>
  <si>
    <t>Модель генератора</t>
  </si>
  <si>
    <t>Цифровой код параметров модели (для поиска в базе данных)</t>
  </si>
  <si>
    <t>Угол управления инвертором в номинальном режиме</t>
  </si>
  <si>
    <t>Пауза тока в номинальном режиме</t>
  </si>
  <si>
    <t>—</t>
  </si>
  <si>
    <t>0.2 ÷ 10</t>
  </si>
  <si>
    <t>0.1 ÷ 105</t>
  </si>
  <si>
    <t>Вентилятор в горячем отсеке шкафа:                 - мощность
                                                                                               - шум
                                                                                               - воздушный поток
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</si>
  <si>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/h
Pa [m/s]</t>
    </r>
  </si>
  <si>
    <t>19.2
58.2
175
[7]</t>
  </si>
  <si>
    <t>Вентилятор в горячем отсеке шкафа:                                 - мощность
                                                                                                               - шум
                                                                                                               - воздушный поток
                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</si>
  <si>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 xml:space="preserve">/h
</t>
    </r>
    <r>
      <rPr>
        <sz val="8"/>
        <color theme="1"/>
        <rFont val="Calibri"/>
        <family val="2"/>
        <charset val="204"/>
        <scheme val="minor"/>
      </rPr>
      <t>Pa[m/s]</t>
    </r>
  </si>
  <si>
    <t>Масса генератора</t>
  </si>
  <si>
    <t>βnom</t>
  </si>
  <si>
    <t>Δnom</t>
  </si>
  <si>
    <t>Допустимая рабочая температура полупроводникового перехода транзисторов чоппера</t>
  </si>
  <si>
    <t>_Q</t>
  </si>
  <si>
    <t>_bar</t>
  </si>
  <si>
    <t>rci_p</t>
  </si>
  <si>
    <t xml:space="preserve"> - дополнительные потери (в дросселях, шинах, конденсаторах Cd)</t>
  </si>
  <si>
    <t>Диапазон регулирования мощности по отношению к номинальной</t>
  </si>
  <si>
    <t>Максимальная температура на переходе в полупроводниковой структуре:</t>
  </si>
  <si>
    <t>Ввод питания и расположение выходных шин</t>
  </si>
  <si>
    <t>Точка 0 -ном.реж. В остальных точках процентное соотношение относительно точки 0.</t>
  </si>
  <si>
    <t>Максимальный ток фазы на входе, эфф.</t>
  </si>
  <si>
    <t>Максимальный ток на выходе, эфф.</t>
  </si>
  <si>
    <t>Температура на переходе в полупроводниковой структуре</t>
  </si>
  <si>
    <t>Расход воды для охлаждения блока полупроводников</t>
  </si>
  <si>
    <t>Перепад давления воды между входом и выходом блока полупроводников</t>
  </si>
  <si>
    <t>rci_Q</t>
  </si>
  <si>
    <t>rci_bar</t>
  </si>
  <si>
    <t>Знач.</t>
  </si>
  <si>
    <t>Ldr_rate</t>
  </si>
  <si>
    <t>л/мин</t>
  </si>
  <si>
    <t>Расход воды для охлаждения дросселя выпрямителя Ldr</t>
  </si>
  <si>
    <t>Перепад давления воды между входом и выходом дросселя Ldr</t>
  </si>
  <si>
    <t>Вес дросселя Ldr</t>
  </si>
  <si>
    <t>Электрические потери в дросселе Ldr</t>
  </si>
  <si>
    <t>Расход воды для охлаждения выходного трансформатора TV1</t>
  </si>
  <si>
    <t>Перепад давления воды между входом и выходом TV1</t>
  </si>
  <si>
    <t>Электрические потери в трансформаторе TV1</t>
  </si>
  <si>
    <t>Вес трансформатора TV1</t>
  </si>
  <si>
    <t>Электрические потери в ВСС1</t>
  </si>
  <si>
    <t>Электрические потери в ВСС2</t>
  </si>
  <si>
    <t>Вес медных шин</t>
  </si>
  <si>
    <t>Электрические потери в медных шинах</t>
  </si>
  <si>
    <t>Вес переключателя контуров ВСС1 и ВСС2</t>
  </si>
  <si>
    <t>Электрические потери переключателя контуров</t>
  </si>
  <si>
    <t>Допустимый ток переключателя контуров</t>
  </si>
  <si>
    <t>Вес прочего вспомогательного оборудования</t>
  </si>
  <si>
    <t>Ldr_bar</t>
  </si>
  <si>
    <t>Ldr_w</t>
  </si>
  <si>
    <t>Ldr_p</t>
  </si>
  <si>
    <t>tr_rate</t>
  </si>
  <si>
    <t>tr_bar</t>
  </si>
  <si>
    <t>tr_w</t>
  </si>
  <si>
    <t>tr_p</t>
  </si>
  <si>
    <t>bcc1_w</t>
  </si>
  <si>
    <t>bcc1_p</t>
  </si>
  <si>
    <t>Cu2_w</t>
  </si>
  <si>
    <t>Cu2_p</t>
  </si>
  <si>
    <t>Br2_w</t>
  </si>
  <si>
    <t>Br2_p</t>
  </si>
  <si>
    <t>Br2_Ia</t>
  </si>
  <si>
    <t>Add2_w</t>
  </si>
  <si>
    <t>Ploss1</t>
  </si>
  <si>
    <t>Ploss2</t>
  </si>
  <si>
    <t>_Q1</t>
  </si>
  <si>
    <t>_Q2</t>
  </si>
  <si>
    <t>_bar1</t>
  </si>
  <si>
    <t>_bar2</t>
  </si>
  <si>
    <t>Weig1</t>
  </si>
  <si>
    <t>Weig2</t>
  </si>
  <si>
    <t>Weig</t>
  </si>
  <si>
    <t>Расход воды в генераторе Т5</t>
  </si>
  <si>
    <t>Расход воды в дополнительном оборудовании</t>
  </si>
  <si>
    <t>Полный расход воды</t>
  </si>
  <si>
    <t>Полный перепад давления воды между входом и выходом</t>
  </si>
  <si>
    <t>Перепад давления воды в дополнительном оборудовании</t>
  </si>
  <si>
    <t>Перепад давления воды между входом и выходом генератора Т5</t>
  </si>
  <si>
    <t>Вес генератора Т5</t>
  </si>
  <si>
    <t>Вес дополнительного оборудования</t>
  </si>
  <si>
    <t>Полный вес</t>
  </si>
  <si>
    <t>кг</t>
  </si>
  <si>
    <t>кВт</t>
  </si>
  <si>
    <t>А</t>
  </si>
  <si>
    <t>Обозн.</t>
  </si>
  <si>
    <t>Электрические потери в генераторе Т5</t>
  </si>
  <si>
    <t>Электрические потери в дополнительном оборудовании</t>
  </si>
  <si>
    <t>Электрические полные потери</t>
  </si>
  <si>
    <t>Дополнительное оборудование в шкафу генератора Т5</t>
  </si>
  <si>
    <t>Сводная таблица справочных параметров генератора Т5</t>
  </si>
  <si>
    <t>Вес блока контурных конденсаторов ВСС1 верхней частоты</t>
  </si>
  <si>
    <t>Вес блока контурных конденсаторов ВСС2 нижней частоты</t>
  </si>
  <si>
    <t>Генератор серии Т5 пятого поколения</t>
  </si>
  <si>
    <t>В схеме Т5 мгновенные значения электрических величин показаны строчными буквами курсивом; заглавными буквами без курсива в таблице обозначаются средние, действующие и амплитудные значения</t>
  </si>
  <si>
    <t>Масса Т5</t>
  </si>
  <si>
    <t>Суммарный расход воды Т5</t>
  </si>
  <si>
    <t>Перепад давления воды между входом и выходом Т5</t>
  </si>
  <si>
    <t>Потери в составных частях Т5</t>
  </si>
  <si>
    <t>TrTj</t>
  </si>
  <si>
    <t>D_Tj</t>
  </si>
  <si>
    <t>Add1_p</t>
  </si>
  <si>
    <t>Tjop</t>
  </si>
  <si>
    <t>c_nM1</t>
  </si>
  <si>
    <t>bcc_rate</t>
  </si>
  <si>
    <t>bcc_bar</t>
  </si>
  <si>
    <t>Перепад давления воды между входом и выходом ВСС1+ВСС2</t>
  </si>
  <si>
    <t>Расход воды для охлаждения ВСС1+ВСС2</t>
  </si>
  <si>
    <t>2MBI1400VXB-120P-50</t>
  </si>
  <si>
    <t>Охлаждение дросселя Ld</t>
  </si>
  <si>
    <t xml:space="preserve"> - дополнительные потери (в Ld, Cd и шинах)</t>
  </si>
  <si>
    <t>Номинальное лин. напряжение на входе, 50 или 60Hz, эфф.</t>
  </si>
  <si>
    <t>MTF3-375-15</t>
  </si>
  <si>
    <t>Вход снизу, выход снизу</t>
  </si>
  <si>
    <t>1800x1200x600</t>
  </si>
  <si>
    <t xml:space="preserve"> - силового блока и дополнительных потерь (дросселя Ld, шин, конденсаторов Cd)</t>
  </si>
  <si>
    <t>c_nS1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</si>
</sst>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vertAlign val="superscript"/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i/>
      <u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9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vertAlign val="superscript"/>
      <sz val="10"/>
      <color indexed="8"/>
      <name val="Calibri"/>
      <family val="2"/>
      <charset val="204"/>
    </font>
    <font>
      <i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 applyAlignment="1"/>
    <xf numFmtId="0" fontId="0" fillId="0" borderId="0" xfId="0" applyAlignment="1">
      <alignment horizontal="center"/>
    </xf>
    <xf numFmtId="0" fontId="6" fillId="0" borderId="0" xfId="0" applyFont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7" fillId="0" borderId="0" xfId="0" applyFont="1"/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6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/>
    <xf numFmtId="0" fontId="10" fillId="0" borderId="1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16" fillId="0" borderId="0" xfId="0" applyFont="1"/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/>
    <xf numFmtId="0" fontId="17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1" fontId="0" fillId="0" borderId="0" xfId="0" applyNumberFormat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0" fillId="0" borderId="2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2" fontId="0" fillId="0" borderId="2" xfId="0" applyNumberFormat="1" applyBorder="1" applyAlignment="1">
      <alignment horizontal="center" wrapText="1"/>
    </xf>
    <xf numFmtId="2" fontId="0" fillId="0" borderId="3" xfId="0" applyNumberFormat="1" applyBorder="1" applyAlignment="1">
      <alignment horizontal="center" wrapText="1"/>
    </xf>
    <xf numFmtId="2" fontId="0" fillId="0" borderId="4" xfId="0" applyNumberForma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1.png"/><Relationship Id="rId1" Type="http://schemas.openxmlformats.org/officeDocument/2006/relationships/image" Target="../media/image2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72</xdr:row>
      <xdr:rowOff>47625</xdr:rowOff>
    </xdr:from>
    <xdr:to>
      <xdr:col>8</xdr:col>
      <xdr:colOff>352425</xdr:colOff>
      <xdr:row>86</xdr:row>
      <xdr:rowOff>171450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56781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16</xdr:row>
      <xdr:rowOff>152400</xdr:rowOff>
    </xdr:from>
    <xdr:to>
      <xdr:col>10</xdr:col>
      <xdr:colOff>438150</xdr:colOff>
      <xdr:row>31</xdr:row>
      <xdr:rowOff>76200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200400"/>
          <a:ext cx="6419850" cy="2781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123825</xdr:colOff>
      <xdr:row>1</xdr:row>
      <xdr:rowOff>57150</xdr:rowOff>
    </xdr:from>
    <xdr:to>
      <xdr:col>10</xdr:col>
      <xdr:colOff>66675</xdr:colOff>
      <xdr:row>15</xdr:row>
      <xdr:rowOff>180975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476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33</xdr:row>
      <xdr:rowOff>47625</xdr:rowOff>
    </xdr:from>
    <xdr:to>
      <xdr:col>10</xdr:col>
      <xdr:colOff>76200</xdr:colOff>
      <xdr:row>50</xdr:row>
      <xdr:rowOff>9525</xdr:rowOff>
    </xdr:to>
    <xdr:pic>
      <xdr:nvPicPr>
        <xdr:cNvPr id="4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6334125"/>
          <a:ext cx="6038850" cy="320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83</xdr:row>
      <xdr:rowOff>9525</xdr:rowOff>
    </xdr:from>
    <xdr:to>
      <xdr:col>14</xdr:col>
      <xdr:colOff>190500</xdr:colOff>
      <xdr:row>112</xdr:row>
      <xdr:rowOff>114300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5821025"/>
          <a:ext cx="8629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85725</xdr:colOff>
      <xdr:row>52</xdr:row>
      <xdr:rowOff>0</xdr:rowOff>
    </xdr:from>
    <xdr:to>
      <xdr:col>10</xdr:col>
      <xdr:colOff>333375</xdr:colOff>
      <xdr:row>81</xdr:row>
      <xdr:rowOff>104775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906000"/>
          <a:ext cx="6343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name="M2_T5" growShrinkType="overwriteClear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M2_TPCh-5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T5_M1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3_T5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queryTable" Target="../queryTables/queryTable3.xml"/><Relationship Id="rId4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abSelected="1" zoomScaleNormal="100" zoomScalePageLayoutView="110" workbookViewId="0">
      <selection activeCell="C1" sqref="C1"/>
    </sheetView>
  </sheetViews>
  <sheetFormatPr defaultRowHeight="15" x14ac:dyDescent="0.25"/>
  <cols>
    <col min="1" max="1" width="47.42578125" customWidth="1"/>
    <col min="2" max="2" width="4.42578125" customWidth="1"/>
    <col min="3" max="3" width="6" customWidth="1"/>
    <col min="4" max="4" width="6.140625" customWidth="1"/>
    <col min="5" max="5" width="5.5703125" customWidth="1"/>
    <col min="6" max="6" width="5.85546875" customWidth="1"/>
    <col min="7" max="7" width="5.28515625" customWidth="1"/>
    <col min="8" max="8" width="5.42578125" customWidth="1"/>
    <col min="9" max="10" width="5.85546875" customWidth="1"/>
  </cols>
  <sheetData>
    <row r="1" spans="1:10" ht="21" x14ac:dyDescent="0.35">
      <c r="A1" s="5" t="s">
        <v>245</v>
      </c>
      <c r="C1" s="6"/>
      <c r="F1" s="49"/>
      <c r="G1" s="54" t="s">
        <v>149</v>
      </c>
    </row>
    <row r="2" spans="1:10" ht="18.75" x14ac:dyDescent="0.3">
      <c r="A2" s="7" t="str">
        <f ca="1">CONCATENATE("Таллинн, ",  MONTH(TODAY()),  ".",  YEAR(TODAY()),  ", www.aljuel.eu" )</f>
        <v>Таллинн, 4.2017, www.aljuel.eu</v>
      </c>
      <c r="C2" s="6"/>
      <c r="D2" s="6"/>
    </row>
    <row r="3" spans="1:10" x14ac:dyDescent="0.25">
      <c r="B3" s="3"/>
      <c r="C3" s="6"/>
      <c r="D3" s="6"/>
      <c r="F3" s="6"/>
      <c r="G3" s="6"/>
    </row>
    <row r="4" spans="1:10" ht="18.75" x14ac:dyDescent="0.3">
      <c r="A4" s="75" t="s">
        <v>151</v>
      </c>
      <c r="B4" s="76"/>
      <c r="C4" s="76"/>
      <c r="D4" s="76"/>
      <c r="E4" s="77"/>
      <c r="F4" s="62" t="str">
        <f xml:space="preserve"> IF( 'Параметры Т5(2)'!E28=0, "T5A", IF( 'Параметры Т5(2)'!E31 &gt; 1,  "T5C",  "T5M" ) )</f>
        <v>T5M</v>
      </c>
      <c r="G4" s="63"/>
      <c r="H4" s="63"/>
      <c r="I4" s="63"/>
      <c r="J4" s="64"/>
    </row>
    <row r="5" spans="1:10" ht="63" customHeight="1" x14ac:dyDescent="0.25">
      <c r="A5" s="59" t="str">
        <f>IF(F4 = "T5C",  "Вода находится под электрическим потенциалом, поэтому требуется теплообменник, который должен обеспечивать движение чистой воды (с высоким электрическим сопротивлением) по внутреннему контуру.",    IF(F4 = "T5M","Вода не попадает под электрический потенциал (изолирована), допускается проточная (техническая) вода, для которой норму по допустимой степени загрязнения смотрите в технической документации.",    "Охлаждение всех тепловыделяющих компонентов воздушное.") )</f>
        <v>Вода не попадает под электрический потенциал (изолирована), допускается проточная (техническая) вода, для которой норму по допустимой степени загрязнения смотрите в технической документации.</v>
      </c>
      <c r="B5" s="60"/>
      <c r="C5" s="60"/>
      <c r="D5" s="60"/>
      <c r="E5" s="61"/>
      <c r="F5" s="78" t="str">
        <f>IF(F4 = "T5C",  "Используются тиристоры таблеточного типа (capsule)",  "Используются тиристоры модульного типа" )</f>
        <v>Используются тиристоры модульного типа</v>
      </c>
      <c r="G5" s="79"/>
      <c r="H5" s="79"/>
      <c r="I5" s="79"/>
      <c r="J5" s="80"/>
    </row>
    <row r="6" spans="1:10" ht="8.25" customHeight="1" x14ac:dyDescent="0.25">
      <c r="B6" s="3"/>
      <c r="C6" s="6"/>
      <c r="D6" s="6"/>
    </row>
    <row r="7" spans="1:10" ht="18.75" customHeight="1" x14ac:dyDescent="0.3">
      <c r="A7" s="75" t="s">
        <v>88</v>
      </c>
      <c r="B7" s="76"/>
      <c r="C7" s="76"/>
      <c r="D7" s="76"/>
      <c r="E7" s="76"/>
      <c r="F7" s="76"/>
      <c r="G7" s="76"/>
      <c r="H7" s="76"/>
      <c r="I7" s="76"/>
      <c r="J7" s="77"/>
    </row>
    <row r="8" spans="1:10" ht="18.75" x14ac:dyDescent="0.3">
      <c r="A8" s="81" t="str">
        <f>CONCATENATE("Маркировка параметров модели:   ",  F4,  "-",  Pn,  "-",   TEXT('Параметры Т5(2)'!P39, "0.0##"),  "/",   TEXT('Параметры Т5(2)'!Q39, "0.0##"),  "-",   Un,  "-",   IF('Параметры Т5(2)'!E32, CONCATENATE(TEXT('Параметры Т5(2)'!E32, "#"), "x"),""), Uab  )</f>
        <v>Маркировка параметров модели:   T5M-320-1.0/0.5-700-400</v>
      </c>
      <c r="B8" s="82"/>
      <c r="C8" s="82"/>
      <c r="D8" s="82"/>
      <c r="E8" s="82"/>
      <c r="F8" s="82"/>
      <c r="G8" s="82"/>
      <c r="H8" s="82"/>
      <c r="I8" s="82"/>
      <c r="J8" s="83"/>
    </row>
    <row r="9" spans="1:10" ht="15" customHeight="1" x14ac:dyDescent="0.25">
      <c r="A9" s="59" t="s">
        <v>16</v>
      </c>
      <c r="B9" s="60"/>
      <c r="C9" s="60"/>
      <c r="D9" s="60"/>
      <c r="E9" s="61"/>
      <c r="F9" s="78" t="str">
        <f>IF( MID( 'Параметры Т5(2)'!E16, 2, 2 ) = "x ", REPLACE( 'Параметры Т5(2)'!E16, 1, 3, ""),    'Параметры Т5(2)'!E16)</f>
        <v>MTF3-375-15</v>
      </c>
      <c r="G9" s="79"/>
      <c r="H9" s="79"/>
      <c r="I9" s="79"/>
      <c r="J9" s="80"/>
    </row>
    <row r="10" spans="1:10" ht="15" customHeight="1" x14ac:dyDescent="0.25">
      <c r="A10" s="59" t="s">
        <v>15</v>
      </c>
      <c r="B10" s="60"/>
      <c r="C10" s="60"/>
      <c r="D10" s="60"/>
      <c r="E10" s="61"/>
      <c r="F10" s="78">
        <f>'Параметры Т5(2)'!E14</f>
        <v>1</v>
      </c>
      <c r="G10" s="79"/>
      <c r="H10" s="79"/>
      <c r="I10" s="79"/>
      <c r="J10" s="80"/>
    </row>
    <row r="11" spans="1:10" ht="15" customHeight="1" x14ac:dyDescent="0.25">
      <c r="A11" s="59" t="s">
        <v>118</v>
      </c>
      <c r="B11" s="60"/>
      <c r="C11" s="60"/>
      <c r="D11" s="60"/>
      <c r="E11" s="61"/>
      <c r="F11" s="78">
        <f xml:space="preserve"> IF( MID( 'Параметры Т5(2)'!E16, 2, 2 ) = "x ", MID('Параметры Т5(2)'!E16, 1, 1 ), 1)</f>
        <v>1</v>
      </c>
      <c r="G11" s="79"/>
      <c r="H11" s="79"/>
      <c r="I11" s="79"/>
      <c r="J11" s="80"/>
    </row>
    <row r="12" spans="1:10" ht="8.25" customHeight="1" x14ac:dyDescent="0.25">
      <c r="B12" s="3"/>
      <c r="C12" s="6"/>
      <c r="D12" s="6"/>
      <c r="F12" s="6"/>
      <c r="G12" s="6"/>
    </row>
    <row r="13" spans="1:10" ht="18.75" customHeight="1" x14ac:dyDescent="0.3">
      <c r="A13" s="75" t="s">
        <v>79</v>
      </c>
      <c r="B13" s="76"/>
      <c r="C13" s="76"/>
      <c r="D13" s="76"/>
      <c r="E13" s="76"/>
      <c r="F13" s="76"/>
      <c r="G13" s="76"/>
      <c r="H13" s="76"/>
      <c r="I13" s="76"/>
      <c r="J13" s="77"/>
    </row>
    <row r="14" spans="1:10" ht="15" customHeight="1" x14ac:dyDescent="0.25">
      <c r="A14" s="59" t="s">
        <v>13</v>
      </c>
      <c r="B14" s="60"/>
      <c r="C14" s="60"/>
      <c r="D14" s="59" t="s">
        <v>93</v>
      </c>
      <c r="E14" s="61"/>
      <c r="F14" s="8" t="s">
        <v>4</v>
      </c>
      <c r="G14" s="62">
        <f>ROUND( Pn,  -1 )</f>
        <v>320</v>
      </c>
      <c r="H14" s="63"/>
      <c r="I14" s="63"/>
      <c r="J14" s="64"/>
    </row>
    <row r="15" spans="1:10" ht="15" customHeight="1" x14ac:dyDescent="0.25">
      <c r="A15" s="59" t="s">
        <v>11</v>
      </c>
      <c r="B15" s="60"/>
      <c r="C15" s="60"/>
      <c r="D15" s="59" t="s">
        <v>94</v>
      </c>
      <c r="E15" s="61"/>
      <c r="F15" s="8" t="s">
        <v>5</v>
      </c>
      <c r="G15" s="62">
        <f>'Параметры Т5(2)'!E5</f>
        <v>1</v>
      </c>
      <c r="H15" s="63"/>
      <c r="I15" s="63"/>
      <c r="J15" s="64"/>
    </row>
    <row r="16" spans="1:10" ht="15" customHeight="1" x14ac:dyDescent="0.25">
      <c r="A16" s="59" t="s">
        <v>103</v>
      </c>
      <c r="B16" s="60"/>
      <c r="C16" s="60"/>
      <c r="D16" s="59" t="s">
        <v>0</v>
      </c>
      <c r="E16" s="61"/>
      <c r="F16" s="8" t="s">
        <v>5</v>
      </c>
      <c r="G16" s="78" t="str">
        <f>CONCATENATE( 'Параметры Т5(2)'!Q39, " ÷ ",  'Параметры Т5(2)'!P39)</f>
        <v>0.5 ÷ 1</v>
      </c>
      <c r="H16" s="79"/>
      <c r="I16" s="79"/>
      <c r="J16" s="80"/>
    </row>
    <row r="17" spans="1:10" ht="15" customHeight="1" x14ac:dyDescent="0.25">
      <c r="A17" s="59" t="s">
        <v>12</v>
      </c>
      <c r="B17" s="60"/>
      <c r="C17" s="60"/>
      <c r="D17" s="59" t="s">
        <v>95</v>
      </c>
      <c r="E17" s="61"/>
      <c r="F17" s="8" t="s">
        <v>6</v>
      </c>
      <c r="G17" s="62">
        <f>'Параметры Т5(2)'!E6</f>
        <v>700</v>
      </c>
      <c r="H17" s="63"/>
      <c r="I17" s="63"/>
      <c r="J17" s="64"/>
    </row>
    <row r="18" spans="1:10" ht="15" customHeight="1" x14ac:dyDescent="0.25">
      <c r="A18" s="59" t="s">
        <v>263</v>
      </c>
      <c r="B18" s="60"/>
      <c r="C18" s="60"/>
      <c r="D18" s="59" t="s">
        <v>108</v>
      </c>
      <c r="E18" s="61"/>
      <c r="F18" s="8" t="s">
        <v>6</v>
      </c>
      <c r="G18" s="62" t="str">
        <f>CONCATENATE( IF('Параметры Т5(2)'!E32, CONCATENATE(TEXT('Параметры Т5(2)'!E32, "#"), "x"),""), Uab  )</f>
        <v>400</v>
      </c>
      <c r="H18" s="63"/>
      <c r="I18" s="63"/>
      <c r="J18" s="64"/>
    </row>
    <row r="19" spans="1:10" ht="45" customHeight="1" x14ac:dyDescent="0.25">
      <c r="A19" s="59" t="s">
        <v>120</v>
      </c>
      <c r="B19" s="60"/>
      <c r="C19" s="60"/>
      <c r="D19" s="78" t="s">
        <v>42</v>
      </c>
      <c r="E19" s="80"/>
      <c r="F19" s="40" t="s">
        <v>155</v>
      </c>
      <c r="G19" s="78" t="s">
        <v>156</v>
      </c>
      <c r="H19" s="79"/>
      <c r="I19" s="79"/>
      <c r="J19" s="80"/>
    </row>
    <row r="20" spans="1:10" ht="15" customHeight="1" x14ac:dyDescent="0.25">
      <c r="A20" s="59" t="s">
        <v>117</v>
      </c>
      <c r="B20" s="60"/>
      <c r="C20" s="60"/>
      <c r="D20" s="78" t="s">
        <v>96</v>
      </c>
      <c r="E20" s="80"/>
      <c r="F20" s="8" t="s">
        <v>6</v>
      </c>
      <c r="G20" s="62" t="str">
        <f>CONCATENATE(IF(Un &gt; 1000,"160","80")," ÷ ", Un)</f>
        <v>80 ÷ 700</v>
      </c>
      <c r="H20" s="63"/>
      <c r="I20" s="63"/>
      <c r="J20" s="64"/>
    </row>
    <row r="21" spans="1:10" ht="15" customHeight="1" x14ac:dyDescent="0.25">
      <c r="A21" s="59" t="s">
        <v>80</v>
      </c>
      <c r="B21" s="60"/>
      <c r="C21" s="60"/>
      <c r="D21" s="60"/>
      <c r="E21" s="61"/>
      <c r="F21" s="8" t="s">
        <v>25</v>
      </c>
      <c r="G21" s="62" t="s">
        <v>127</v>
      </c>
      <c r="H21" s="63"/>
      <c r="I21" s="63"/>
      <c r="J21" s="64"/>
    </row>
    <row r="22" spans="1:10" ht="15" customHeight="1" x14ac:dyDescent="0.25">
      <c r="A22" s="59" t="s">
        <v>171</v>
      </c>
      <c r="B22" s="60"/>
      <c r="C22" s="60"/>
      <c r="D22" s="60"/>
      <c r="E22" s="61"/>
      <c r="F22" s="8" t="s">
        <v>25</v>
      </c>
      <c r="G22" s="62" t="s">
        <v>157</v>
      </c>
      <c r="H22" s="63"/>
      <c r="I22" s="63"/>
      <c r="J22" s="64"/>
    </row>
    <row r="23" spans="1:10" ht="30" customHeight="1" x14ac:dyDescent="0.25">
      <c r="A23" s="59" t="s">
        <v>116</v>
      </c>
      <c r="B23" s="60"/>
      <c r="C23" s="60"/>
      <c r="D23" s="60"/>
      <c r="E23" s="61"/>
      <c r="F23" s="15" t="s">
        <v>25</v>
      </c>
      <c r="G23" s="78" t="s">
        <v>128</v>
      </c>
      <c r="H23" s="79"/>
      <c r="I23" s="79"/>
      <c r="J23" s="80"/>
    </row>
    <row r="24" spans="1:10" ht="15" customHeight="1" x14ac:dyDescent="0.25">
      <c r="A24" s="59" t="s">
        <v>92</v>
      </c>
      <c r="B24" s="60"/>
      <c r="C24" s="60"/>
      <c r="D24" s="60"/>
      <c r="E24" s="61"/>
      <c r="F24" s="8" t="s">
        <v>25</v>
      </c>
      <c r="G24" s="62">
        <f>'Параметры Т5(2)'!E10</f>
        <v>98.1</v>
      </c>
      <c r="H24" s="63"/>
      <c r="I24" s="63"/>
      <c r="J24" s="64"/>
    </row>
    <row r="25" spans="1:10" ht="7.5" customHeight="1" x14ac:dyDescent="0.25">
      <c r="B25" s="3"/>
      <c r="C25" s="6"/>
      <c r="D25" s="6"/>
      <c r="F25" s="6"/>
      <c r="G25" s="84"/>
      <c r="H25" s="84"/>
    </row>
    <row r="26" spans="1:10" ht="18.75" customHeight="1" x14ac:dyDescent="0.3">
      <c r="A26" s="75" t="s">
        <v>81</v>
      </c>
      <c r="B26" s="76"/>
      <c r="C26" s="76"/>
      <c r="D26" s="76"/>
      <c r="E26" s="76"/>
      <c r="F26" s="76"/>
      <c r="G26" s="76"/>
      <c r="H26" s="76"/>
      <c r="I26" s="76"/>
      <c r="J26" s="77"/>
    </row>
    <row r="27" spans="1:10" ht="15" customHeight="1" x14ac:dyDescent="0.25">
      <c r="A27" s="59" t="s">
        <v>101</v>
      </c>
      <c r="B27" s="60"/>
      <c r="C27" s="60"/>
      <c r="D27" s="78" t="s">
        <v>97</v>
      </c>
      <c r="E27" s="80"/>
      <c r="F27" s="8" t="s">
        <v>6</v>
      </c>
      <c r="G27" s="62">
        <f xml:space="preserve"> Un</f>
        <v>700</v>
      </c>
      <c r="H27" s="63"/>
      <c r="I27" s="63"/>
      <c r="J27" s="64"/>
    </row>
    <row r="28" spans="1:10" ht="15" customHeight="1" x14ac:dyDescent="0.25">
      <c r="A28" s="59" t="s">
        <v>102</v>
      </c>
      <c r="B28" s="60"/>
      <c r="C28" s="60"/>
      <c r="D28" s="78" t="s">
        <v>98</v>
      </c>
      <c r="E28" s="80"/>
      <c r="F28" s="8" t="s">
        <v>37</v>
      </c>
      <c r="G28" s="72">
        <f>'Параметры Т5(2)'!P45</f>
        <v>643</v>
      </c>
      <c r="H28" s="73"/>
      <c r="I28" s="73"/>
      <c r="J28" s="74"/>
    </row>
    <row r="29" spans="1:10" ht="15" customHeight="1" x14ac:dyDescent="0.25">
      <c r="A29" s="59" t="s">
        <v>175</v>
      </c>
      <c r="B29" s="60"/>
      <c r="C29" s="60"/>
      <c r="D29" s="78" t="s">
        <v>99</v>
      </c>
      <c r="E29" s="80"/>
      <c r="F29" s="8" t="s">
        <v>37</v>
      </c>
      <c r="G29" s="72">
        <f>'Параметры Т5(2)'!P47</f>
        <v>551</v>
      </c>
      <c r="H29" s="73"/>
      <c r="I29" s="73"/>
      <c r="J29" s="74"/>
    </row>
    <row r="30" spans="1:10" ht="15" customHeight="1" x14ac:dyDescent="0.25">
      <c r="A30" s="59" t="s">
        <v>176</v>
      </c>
      <c r="B30" s="60"/>
      <c r="C30" s="60"/>
      <c r="D30" s="78" t="s">
        <v>100</v>
      </c>
      <c r="E30" s="80"/>
      <c r="F30" s="8" t="s">
        <v>37</v>
      </c>
      <c r="G30" s="72">
        <f>'Параметры Т5(2)'!P46</f>
        <v>743</v>
      </c>
      <c r="H30" s="73"/>
      <c r="I30" s="73"/>
      <c r="J30" s="74"/>
    </row>
    <row r="31" spans="1:10" ht="15" customHeight="1" x14ac:dyDescent="0.25">
      <c r="A31" s="85" t="s">
        <v>172</v>
      </c>
      <c r="B31" s="86"/>
      <c r="C31" s="86"/>
      <c r="D31" s="86"/>
      <c r="E31" s="86"/>
      <c r="F31" s="86"/>
      <c r="G31" s="86"/>
      <c r="H31" s="86"/>
      <c r="I31" s="86"/>
      <c r="J31" s="87"/>
    </row>
    <row r="32" spans="1:10" ht="15" customHeight="1" x14ac:dyDescent="0.25">
      <c r="A32" s="59" t="s">
        <v>89</v>
      </c>
      <c r="B32" s="60"/>
      <c r="C32" s="60"/>
      <c r="D32" s="60"/>
      <c r="E32" s="61"/>
      <c r="F32" s="8" t="s">
        <v>8</v>
      </c>
      <c r="G32" s="72">
        <f>'Параметры Т5(2)'!P74</f>
        <v>106</v>
      </c>
      <c r="H32" s="73"/>
      <c r="I32" s="73"/>
      <c r="J32" s="74"/>
    </row>
    <row r="33" spans="1:11" ht="15" customHeight="1" x14ac:dyDescent="0.25">
      <c r="A33" s="59" t="s">
        <v>90</v>
      </c>
      <c r="B33" s="60"/>
      <c r="C33" s="60"/>
      <c r="D33" s="60"/>
      <c r="E33" s="61"/>
      <c r="F33" s="8" t="s">
        <v>8</v>
      </c>
      <c r="G33" s="72">
        <f>'Параметры Т5(2)'!P71</f>
        <v>79</v>
      </c>
      <c r="H33" s="73"/>
      <c r="I33" s="73"/>
      <c r="J33" s="74"/>
    </row>
    <row r="34" spans="1:11" ht="15" customHeight="1" x14ac:dyDescent="0.25">
      <c r="A34" s="59" t="str">
        <f xml:space="preserve"> CONCATENATE( "    - транзисторов IGBT (допустимо ", 'Параметры Т5(2)'!E18,  "⁰С)" )</f>
        <v xml:space="preserve">    - транзисторов IGBT (допустимо 150⁰С)</v>
      </c>
      <c r="B34" s="60"/>
      <c r="C34" s="60"/>
      <c r="D34" s="60"/>
      <c r="E34" s="61"/>
      <c r="F34" s="8" t="s">
        <v>8</v>
      </c>
      <c r="G34" s="72">
        <f>'Параметры Т5(2)'!P72</f>
        <v>78</v>
      </c>
      <c r="H34" s="73"/>
      <c r="I34" s="73"/>
      <c r="J34" s="74"/>
    </row>
    <row r="35" spans="1:11" ht="8.25" customHeight="1" x14ac:dyDescent="0.25">
      <c r="B35" s="3"/>
      <c r="C35" s="6"/>
      <c r="D35" s="6"/>
      <c r="F35" s="6"/>
      <c r="G35" s="84"/>
      <c r="H35" s="84"/>
    </row>
    <row r="36" spans="1:11" ht="18.75" customHeight="1" x14ac:dyDescent="0.3">
      <c r="A36" s="75" t="s">
        <v>26</v>
      </c>
      <c r="B36" s="76"/>
      <c r="C36" s="76"/>
      <c r="D36" s="76"/>
      <c r="E36" s="76"/>
      <c r="F36" s="76"/>
      <c r="G36" s="76"/>
      <c r="H36" s="76"/>
      <c r="I36" s="76"/>
      <c r="J36" s="77"/>
    </row>
    <row r="37" spans="1:11" ht="15" customHeight="1" x14ac:dyDescent="0.25">
      <c r="A37" s="59" t="s">
        <v>261</v>
      </c>
      <c r="B37" s="60"/>
      <c r="C37" s="60"/>
      <c r="D37" s="60"/>
      <c r="E37" s="61"/>
      <c r="F37" s="78" t="str">
        <f xml:space="preserve"> IF(  qLd+barLd &gt; 0, "Жидкостное",  IF( 'Параметры Т5(2)'!E3=2,  "Воздушн. принудительное",  "Воздуш.естественное")   )</f>
        <v>Жидкостное</v>
      </c>
      <c r="G37" s="79"/>
      <c r="H37" s="79"/>
      <c r="I37" s="79"/>
      <c r="J37" s="80"/>
      <c r="K37" s="26"/>
    </row>
    <row r="38" spans="1:11" ht="15" customHeight="1" x14ac:dyDescent="0.25">
      <c r="A38" s="59" t="s">
        <v>91</v>
      </c>
      <c r="B38" s="60"/>
      <c r="C38" s="60"/>
      <c r="D38" s="60"/>
      <c r="E38" s="61"/>
      <c r="F38" s="78" t="str">
        <f xml:space="preserve"> IF(F4 = "T5A",  "Воздушное",  "Жидкостное" )</f>
        <v>Жидкостное</v>
      </c>
      <c r="G38" s="79"/>
      <c r="H38" s="79"/>
      <c r="I38" s="79"/>
      <c r="J38" s="80"/>
    </row>
    <row r="39" spans="1:11" ht="60" customHeight="1" x14ac:dyDescent="0.25">
      <c r="A39" s="59" t="s">
        <v>161</v>
      </c>
      <c r="B39" s="60"/>
      <c r="C39" s="60"/>
      <c r="D39" s="60"/>
      <c r="E39" s="61"/>
      <c r="F39" s="17" t="s">
        <v>162</v>
      </c>
      <c r="G39" s="91" t="str">
        <f xml:space="preserve"> IF( 'Параметры Т5(2)'!E3=5,  Вентилятор!K3,  "Нет вентилятора" )</f>
        <v>Нет вентилятора</v>
      </c>
      <c r="H39" s="92"/>
      <c r="I39" s="92"/>
      <c r="J39" s="93"/>
    </row>
    <row r="40" spans="1:11" ht="15" customHeight="1" x14ac:dyDescent="0.25">
      <c r="A40" s="59" t="str">
        <f xml:space="preserve"> IF(F4 = "T5A",  "",  "Расход воды" )</f>
        <v>Расход воды</v>
      </c>
      <c r="B40" s="60"/>
      <c r="C40" s="60"/>
      <c r="D40" s="60"/>
      <c r="E40" s="61"/>
      <c r="F40" s="8" t="str">
        <f xml:space="preserve"> IF(F4 = "T5A",  "",  "m3/h" )</f>
        <v>m3/h</v>
      </c>
      <c r="G40" s="94">
        <f xml:space="preserve"> IF(F4 = "T5A",  "",  'Параметры Т5(2)'!E27 )</f>
        <v>0.48</v>
      </c>
      <c r="H40" s="95"/>
      <c r="I40" s="95"/>
      <c r="J40" s="96"/>
    </row>
    <row r="41" spans="1:11" ht="15" customHeight="1" x14ac:dyDescent="0.25">
      <c r="A41" s="59" t="str">
        <f xml:space="preserve"> IF(F4 = "T5A",  "",  "Перепад давления между входом и выходом" )</f>
        <v>Перепад давления между входом и выходом</v>
      </c>
      <c r="B41" s="60"/>
      <c r="C41" s="60"/>
      <c r="D41" s="60"/>
      <c r="E41" s="61"/>
      <c r="F41" s="8" t="str">
        <f xml:space="preserve"> IF(F4 = "T5A",  "",  "bar" )</f>
        <v>bar</v>
      </c>
      <c r="G41" s="97">
        <f xml:space="preserve"> IF(F4 = "T5A",  "",  'Параметры Т5(2)'!E28 )</f>
        <v>1.74</v>
      </c>
      <c r="H41" s="98"/>
      <c r="I41" s="98"/>
      <c r="J41" s="99"/>
    </row>
    <row r="42" spans="1:11" ht="11.25" customHeight="1" x14ac:dyDescent="0.25">
      <c r="B42" s="3"/>
      <c r="C42" s="6"/>
      <c r="D42" s="6"/>
      <c r="F42" s="6"/>
      <c r="G42" s="6"/>
    </row>
    <row r="43" spans="1:11" ht="18.75" customHeight="1" x14ac:dyDescent="0.3">
      <c r="A43" s="75" t="s">
        <v>150</v>
      </c>
      <c r="B43" s="76"/>
      <c r="C43" s="76"/>
      <c r="D43" s="76"/>
      <c r="E43" s="76"/>
      <c r="F43" s="76"/>
      <c r="G43" s="76"/>
      <c r="H43" s="76"/>
      <c r="I43" s="76"/>
      <c r="J43" s="77"/>
    </row>
    <row r="44" spans="1:11" ht="15" customHeight="1" x14ac:dyDescent="0.25">
      <c r="A44" s="59" t="s">
        <v>104</v>
      </c>
      <c r="B44" s="60"/>
      <c r="C44" s="60"/>
      <c r="D44" s="60"/>
      <c r="E44" s="61"/>
      <c r="F44" s="8" t="s">
        <v>105</v>
      </c>
      <c r="G44" s="62" t="s">
        <v>136</v>
      </c>
      <c r="H44" s="63"/>
      <c r="I44" s="63"/>
      <c r="J44" s="64"/>
    </row>
    <row r="45" spans="1:11" ht="15" customHeight="1" x14ac:dyDescent="0.25">
      <c r="A45" s="59" t="s">
        <v>82</v>
      </c>
      <c r="B45" s="60"/>
      <c r="C45" s="60"/>
      <c r="D45" s="60"/>
      <c r="E45" s="61"/>
      <c r="F45" s="8" t="s">
        <v>83</v>
      </c>
      <c r="G45" s="62">
        <v>55</v>
      </c>
      <c r="H45" s="63"/>
      <c r="I45" s="63"/>
      <c r="J45" s="64"/>
    </row>
    <row r="46" spans="1:11" ht="15" customHeight="1" x14ac:dyDescent="0.25">
      <c r="A46" s="59" t="s">
        <v>85</v>
      </c>
      <c r="B46" s="60"/>
      <c r="C46" s="60"/>
      <c r="D46" s="60"/>
      <c r="E46" s="61"/>
      <c r="F46" s="8" t="s">
        <v>25</v>
      </c>
      <c r="G46" s="62">
        <v>90</v>
      </c>
      <c r="H46" s="63"/>
      <c r="I46" s="63"/>
      <c r="J46" s="64"/>
    </row>
    <row r="47" spans="1:11" ht="17.25" customHeight="1" x14ac:dyDescent="0.25">
      <c r="A47" s="59" t="s">
        <v>115</v>
      </c>
      <c r="B47" s="60"/>
      <c r="C47" s="60"/>
      <c r="D47" s="60"/>
      <c r="E47" s="61"/>
      <c r="F47" s="36" t="s">
        <v>147</v>
      </c>
      <c r="G47" s="62">
        <v>20</v>
      </c>
      <c r="H47" s="63"/>
      <c r="I47" s="63"/>
      <c r="J47" s="64"/>
    </row>
    <row r="48" spans="1:11" ht="17.25" customHeight="1" x14ac:dyDescent="0.25">
      <c r="A48" s="59" t="s">
        <v>84</v>
      </c>
      <c r="B48" s="60"/>
      <c r="C48" s="60"/>
      <c r="D48" s="60"/>
      <c r="E48" s="61"/>
      <c r="F48" s="8" t="s">
        <v>8</v>
      </c>
      <c r="G48" s="62" t="s">
        <v>87</v>
      </c>
      <c r="H48" s="63"/>
      <c r="I48" s="63"/>
      <c r="J48" s="64"/>
    </row>
    <row r="49" spans="1:11" ht="15" customHeight="1" x14ac:dyDescent="0.25">
      <c r="A49" s="59" t="str">
        <f xml:space="preserve"> IF(F4 = "T5A",  "",  "Максимальная температура воды на входе" )</f>
        <v>Максимальная температура воды на входе</v>
      </c>
      <c r="B49" s="60"/>
      <c r="C49" s="60"/>
      <c r="D49" s="60"/>
      <c r="E49" s="61"/>
      <c r="F49" s="8" t="str">
        <f xml:space="preserve"> IF(F4 = "T5A",  "",  "⁰С" )</f>
        <v>⁰С</v>
      </c>
      <c r="G49" s="62">
        <f xml:space="preserve"> IF(F4 = "T5A",  "",  35 )</f>
        <v>35</v>
      </c>
      <c r="H49" s="63"/>
      <c r="I49" s="63"/>
      <c r="J49" s="64"/>
    </row>
    <row r="50" spans="1:11" ht="8.25" customHeight="1" x14ac:dyDescent="0.25">
      <c r="B50" s="3"/>
      <c r="C50" s="6"/>
      <c r="D50" s="6"/>
    </row>
    <row r="51" spans="1:11" ht="18.75" customHeight="1" x14ac:dyDescent="0.3">
      <c r="A51" s="75" t="s">
        <v>75</v>
      </c>
      <c r="B51" s="76"/>
      <c r="C51" s="76"/>
      <c r="D51" s="76"/>
      <c r="E51" s="76"/>
      <c r="F51" s="76"/>
      <c r="G51" s="76"/>
      <c r="H51" s="76"/>
      <c r="I51" s="76"/>
      <c r="J51" s="77"/>
    </row>
    <row r="52" spans="1:11" ht="15" customHeight="1" x14ac:dyDescent="0.25">
      <c r="A52" s="59" t="s">
        <v>163</v>
      </c>
      <c r="B52" s="60"/>
      <c r="C52" s="60"/>
      <c r="D52" s="60"/>
      <c r="E52" s="61"/>
      <c r="F52" s="8" t="s">
        <v>77</v>
      </c>
      <c r="G52" s="62">
        <f>'Параметры Т5(2)'!E20</f>
        <v>300</v>
      </c>
      <c r="H52" s="63"/>
      <c r="I52" s="63"/>
      <c r="J52" s="64"/>
    </row>
    <row r="53" spans="1:11" x14ac:dyDescent="0.25">
      <c r="A53" s="59" t="s">
        <v>121</v>
      </c>
      <c r="B53" s="60"/>
      <c r="C53" s="60"/>
      <c r="D53" s="60"/>
      <c r="E53" s="61"/>
      <c r="F53" s="8" t="s">
        <v>78</v>
      </c>
      <c r="G53" s="62" t="str">
        <f>'Параметры Т5(2)'!E21</f>
        <v>1800x1200x600</v>
      </c>
      <c r="H53" s="63"/>
      <c r="I53" s="63"/>
      <c r="J53" s="64"/>
    </row>
    <row r="54" spans="1:11" x14ac:dyDescent="0.25">
      <c r="A54" s="69" t="s">
        <v>173</v>
      </c>
      <c r="B54" s="70"/>
      <c r="C54" s="70"/>
      <c r="D54" s="70"/>
      <c r="E54" s="71"/>
      <c r="F54" s="62" t="str">
        <f>'Параметры Т5(2)'!E22</f>
        <v>Вход снизу, выход снизу</v>
      </c>
      <c r="G54" s="63"/>
      <c r="H54" s="63"/>
      <c r="I54" s="63"/>
      <c r="J54" s="64"/>
    </row>
    <row r="55" spans="1:11" x14ac:dyDescent="0.25">
      <c r="B55" s="3"/>
      <c r="C55" s="6"/>
      <c r="D55" s="6"/>
    </row>
    <row r="56" spans="1:11" ht="15.75" customHeight="1" x14ac:dyDescent="0.25">
      <c r="A56" s="88" t="s">
        <v>148</v>
      </c>
      <c r="B56" s="89"/>
      <c r="C56" s="89"/>
      <c r="D56" s="89"/>
      <c r="E56" s="89"/>
      <c r="F56" s="89"/>
      <c r="G56" s="89"/>
      <c r="H56" s="89"/>
      <c r="I56" s="89"/>
      <c r="J56" s="90"/>
    </row>
    <row r="57" spans="1:11" x14ac:dyDescent="0.25">
      <c r="A57" s="62" t="s">
        <v>140</v>
      </c>
      <c r="B57" s="63"/>
      <c r="C57" s="63"/>
      <c r="D57" s="63"/>
      <c r="E57" s="63"/>
      <c r="F57" s="63"/>
      <c r="G57" s="63"/>
      <c r="H57" s="63"/>
      <c r="I57" s="63"/>
      <c r="J57" s="64"/>
    </row>
    <row r="58" spans="1:11" s="35" customFormat="1" ht="6" customHeight="1" x14ac:dyDescent="0.25">
      <c r="B58" s="34"/>
      <c r="C58" s="6"/>
      <c r="D58" s="6"/>
    </row>
    <row r="59" spans="1:11" ht="15" customHeight="1" x14ac:dyDescent="0.25">
      <c r="A59" s="67" t="s">
        <v>139</v>
      </c>
      <c r="B59" s="68"/>
      <c r="C59" s="17">
        <v>0</v>
      </c>
      <c r="D59" s="17">
        <v>1</v>
      </c>
      <c r="E59" s="17">
        <v>2</v>
      </c>
      <c r="F59" s="17">
        <v>3</v>
      </c>
      <c r="G59" s="17">
        <v>4</v>
      </c>
      <c r="H59" s="17">
        <v>5</v>
      </c>
      <c r="I59" s="17">
        <v>6</v>
      </c>
      <c r="J59" s="17">
        <v>7</v>
      </c>
    </row>
    <row r="60" spans="1:11" ht="15" customHeight="1" x14ac:dyDescent="0.25">
      <c r="A60" s="10" t="s">
        <v>110</v>
      </c>
      <c r="B60" s="8" t="s">
        <v>5</v>
      </c>
      <c r="C60" s="8">
        <f>'Параметры Т5(2)'!E39</f>
        <v>1</v>
      </c>
      <c r="D60" s="11">
        <f>'Параметры Т5(2)'!F39</f>
        <v>1</v>
      </c>
      <c r="E60" s="11">
        <f>'Параметры Т5(2)'!G39</f>
        <v>1</v>
      </c>
      <c r="F60" s="11">
        <f>'Параметры Т5(2)'!H39</f>
        <v>1</v>
      </c>
      <c r="G60" s="11">
        <f>'Параметры Т5(2)'!I39</f>
        <v>0.88</v>
      </c>
      <c r="H60" s="11">
        <f>'Параметры Т5(2)'!J39</f>
        <v>0.75</v>
      </c>
      <c r="I60" s="11">
        <f>'Параметры Т5(2)'!K39</f>
        <v>0.62</v>
      </c>
      <c r="J60" s="11">
        <f>'Параметры Т5(2)'!L39</f>
        <v>0.5</v>
      </c>
      <c r="K60" s="30"/>
    </row>
    <row r="61" spans="1:11" ht="15" customHeight="1" x14ac:dyDescent="0.25">
      <c r="A61" s="10" t="s">
        <v>132</v>
      </c>
      <c r="B61" s="8" t="s">
        <v>25</v>
      </c>
      <c r="C61" s="8">
        <f>'Параметры Т5(2)'!E40</f>
        <v>100</v>
      </c>
      <c r="D61" s="12">
        <f>'Параметры Т5(2)'!F40</f>
        <v>90</v>
      </c>
      <c r="E61" s="12">
        <f>'Параметры Т5(2)'!G40</f>
        <v>97.35</v>
      </c>
      <c r="F61" s="11">
        <f>'Параметры Т5(2)'!H40</f>
        <v>100</v>
      </c>
      <c r="G61" s="11">
        <f>'Параметры Т5(2)'!I40</f>
        <v>100</v>
      </c>
      <c r="H61" s="11">
        <f>'Параметры Т5(2)'!J40</f>
        <v>100</v>
      </c>
      <c r="I61" s="11">
        <f>'Параметры Т5(2)'!K40</f>
        <v>100</v>
      </c>
      <c r="J61" s="11">
        <f>'Параметры Т5(2)'!L40</f>
        <v>100</v>
      </c>
      <c r="K61" s="30"/>
    </row>
    <row r="62" spans="1:11" s="30" customFormat="1" ht="15" customHeight="1" x14ac:dyDescent="0.25">
      <c r="A62" s="10" t="s">
        <v>131</v>
      </c>
      <c r="B62" s="8" t="s">
        <v>25</v>
      </c>
      <c r="C62" s="8">
        <f>'Параметры Т5(2)'!E41</f>
        <v>100</v>
      </c>
      <c r="D62" s="12">
        <f>'Параметры Т5(2)'!F41</f>
        <v>105</v>
      </c>
      <c r="E62" s="12">
        <f>'Параметры Т5(2)'!G41</f>
        <v>105</v>
      </c>
      <c r="F62" s="11">
        <f>'Параметры Т5(2)'!H41</f>
        <v>105</v>
      </c>
      <c r="G62" s="11">
        <f>'Параметры Т5(2)'!I41</f>
        <v>105</v>
      </c>
      <c r="H62" s="11">
        <f>'Параметры Т5(2)'!J41</f>
        <v>105</v>
      </c>
      <c r="I62" s="11">
        <f>'Параметры Т5(2)'!K41</f>
        <v>105</v>
      </c>
      <c r="J62" s="11">
        <f>'Параметры Т5(2)'!L41</f>
        <v>105</v>
      </c>
    </row>
    <row r="63" spans="1:11" ht="15" customHeight="1" x14ac:dyDescent="0.25">
      <c r="A63" s="10" t="s">
        <v>133</v>
      </c>
      <c r="B63" s="8" t="s">
        <v>25</v>
      </c>
      <c r="C63" s="8">
        <f>'Параметры Т5(2)'!E42</f>
        <v>100</v>
      </c>
      <c r="D63" s="12">
        <f>'Параметры Т5(2)'!F42</f>
        <v>100</v>
      </c>
      <c r="E63" s="12">
        <f>'Параметры Т5(2)'!G42</f>
        <v>64</v>
      </c>
      <c r="F63" s="11">
        <f>'Параметры Т5(2)'!H42</f>
        <v>84</v>
      </c>
      <c r="G63" s="11">
        <f>'Параметры Т5(2)'!I42</f>
        <v>81</v>
      </c>
      <c r="H63" s="11">
        <f>'Параметры Т5(2)'!J42</f>
        <v>77</v>
      </c>
      <c r="I63" s="11">
        <f>'Параметры Т5(2)'!K42</f>
        <v>74</v>
      </c>
      <c r="J63" s="11">
        <f>'Параметры Т5(2)'!L42</f>
        <v>70</v>
      </c>
      <c r="K63" s="30"/>
    </row>
    <row r="64" spans="1:11" ht="15" customHeight="1" x14ac:dyDescent="0.25">
      <c r="A64" s="10" t="s">
        <v>113</v>
      </c>
      <c r="B64" s="8" t="s">
        <v>25</v>
      </c>
      <c r="C64" s="8">
        <f>'Параметры Т5(2)'!E43</f>
        <v>100</v>
      </c>
      <c r="D64" s="12">
        <f>'Параметры Т5(2)'!F43</f>
        <v>105.6</v>
      </c>
      <c r="E64" s="12">
        <f>'Параметры Т5(2)'!G43</f>
        <v>50</v>
      </c>
      <c r="F64" s="11">
        <f>'Параметры Т5(2)'!H43</f>
        <v>70.599999999999994</v>
      </c>
      <c r="G64" s="11">
        <f>'Параметры Т5(2)'!I43</f>
        <v>65.5</v>
      </c>
      <c r="H64" s="11">
        <f>'Параметры Т5(2)'!J43</f>
        <v>59.3</v>
      </c>
      <c r="I64" s="11">
        <f>'Параметры Т5(2)'!K43</f>
        <v>54.5</v>
      </c>
      <c r="J64" s="11">
        <f>'Параметры Т5(2)'!L43</f>
        <v>49</v>
      </c>
      <c r="K64" s="30"/>
    </row>
    <row r="65" spans="1:13" ht="15" customHeight="1" x14ac:dyDescent="0.25">
      <c r="A65" s="10" t="s">
        <v>134</v>
      </c>
      <c r="B65" s="8" t="s">
        <v>25</v>
      </c>
      <c r="C65" s="8">
        <f>'Параметры Т5(2)'!E44</f>
        <v>100</v>
      </c>
      <c r="D65" s="12">
        <f>'Параметры Т5(2)'!F44</f>
        <v>95</v>
      </c>
      <c r="E65" s="12">
        <f>'Параметры Т5(2)'!G44</f>
        <v>81</v>
      </c>
      <c r="F65" s="11">
        <f>'Параметры Т5(2)'!H44</f>
        <v>100</v>
      </c>
      <c r="G65" s="11">
        <f>'Параметры Т5(2)'!I44</f>
        <v>100</v>
      </c>
      <c r="H65" s="11">
        <f>'Параметры Т5(2)'!J44</f>
        <v>100</v>
      </c>
      <c r="I65" s="11">
        <f>'Параметры Т5(2)'!K44</f>
        <v>100</v>
      </c>
      <c r="J65" s="11">
        <f>'Параметры Т5(2)'!L44</f>
        <v>100</v>
      </c>
      <c r="K65" s="30"/>
    </row>
    <row r="66" spans="1:13" ht="15" customHeight="1" x14ac:dyDescent="0.25">
      <c r="A66" s="10" t="s">
        <v>111</v>
      </c>
      <c r="B66" s="8" t="s">
        <v>37</v>
      </c>
      <c r="C66" s="8">
        <f>'Параметры Т5(2)'!E45</f>
        <v>613</v>
      </c>
      <c r="D66" s="12">
        <f>'Параметры Т5(2)'!F45</f>
        <v>643</v>
      </c>
      <c r="E66" s="12">
        <f>'Параметры Т5(2)'!G45</f>
        <v>643</v>
      </c>
      <c r="F66" s="11">
        <f>'Параметры Т5(2)'!H45</f>
        <v>643</v>
      </c>
      <c r="G66" s="11">
        <f>'Параметры Т5(2)'!I45</f>
        <v>643</v>
      </c>
      <c r="H66" s="11">
        <f>'Параметры Т5(2)'!J45</f>
        <v>643</v>
      </c>
      <c r="I66" s="11">
        <f>'Параметры Т5(2)'!K45</f>
        <v>643</v>
      </c>
      <c r="J66" s="11">
        <f>'Параметры Т5(2)'!L45</f>
        <v>643</v>
      </c>
      <c r="M66" s="30"/>
    </row>
    <row r="67" spans="1:13" ht="15" customHeight="1" x14ac:dyDescent="0.25">
      <c r="A67" s="10" t="s">
        <v>112</v>
      </c>
      <c r="B67" s="8" t="s">
        <v>37</v>
      </c>
      <c r="C67" s="8">
        <f>'Параметры Т5(2)'!E46</f>
        <v>703</v>
      </c>
      <c r="D67" s="12">
        <f>'Параметры Т5(2)'!F46</f>
        <v>743</v>
      </c>
      <c r="E67" s="12">
        <f>'Параметры Т5(2)'!G46</f>
        <v>711</v>
      </c>
      <c r="F67" s="11">
        <f>'Параметры Т5(2)'!H46</f>
        <v>701</v>
      </c>
      <c r="G67" s="11">
        <f>'Параметры Т5(2)'!I46</f>
        <v>707</v>
      </c>
      <c r="H67" s="11">
        <f>'Параметры Т5(2)'!J46</f>
        <v>715</v>
      </c>
      <c r="I67" s="11">
        <f>'Параметры Т5(2)'!K46</f>
        <v>725</v>
      </c>
      <c r="J67" s="11">
        <f>'Параметры Т5(2)'!L46</f>
        <v>736</v>
      </c>
    </row>
    <row r="68" spans="1:13" ht="15" customHeight="1" x14ac:dyDescent="0.25">
      <c r="A68" s="10" t="s">
        <v>135</v>
      </c>
      <c r="B68" s="8" t="s">
        <v>37</v>
      </c>
      <c r="C68" s="8">
        <f>'Параметры Т5(2)'!E47</f>
        <v>524</v>
      </c>
      <c r="D68" s="12">
        <f>'Параметры Т5(2)'!F47</f>
        <v>551</v>
      </c>
      <c r="E68" s="12">
        <f>'Параметры Т5(2)'!G47</f>
        <v>434</v>
      </c>
      <c r="F68" s="11">
        <f>'Параметры Т5(2)'!H47</f>
        <v>524</v>
      </c>
      <c r="G68" s="11">
        <f>'Параметры Т5(2)'!I47</f>
        <v>525</v>
      </c>
      <c r="H68" s="11">
        <f>'Параметры Т5(2)'!J47</f>
        <v>524</v>
      </c>
      <c r="I68" s="11">
        <f>'Параметры Т5(2)'!K47</f>
        <v>526</v>
      </c>
      <c r="J68" s="11">
        <f>'Параметры Т5(2)'!L47</f>
        <v>524</v>
      </c>
    </row>
    <row r="69" spans="1:13" ht="30" customHeight="1" x14ac:dyDescent="0.25">
      <c r="A69" s="18" t="s">
        <v>114</v>
      </c>
      <c r="B69" s="12" t="s">
        <v>4</v>
      </c>
      <c r="C69" s="13">
        <f>'Параметры Т5(2)'!E67</f>
        <v>4.87</v>
      </c>
      <c r="D69" s="13">
        <f>'Параметры Т5(2)'!F67</f>
        <v>5.16</v>
      </c>
      <c r="E69" s="13">
        <f>'Параметры Т5(2)'!G67</f>
        <v>4.92</v>
      </c>
      <c r="F69" s="11">
        <f>'Параметры Т5(2)'!H67</f>
        <v>5.0999999999999996</v>
      </c>
      <c r="G69" s="11">
        <f>'Параметры Т5(2)'!I67</f>
        <v>5.09</v>
      </c>
      <c r="H69" s="11">
        <f>'Параметры Т5(2)'!J67</f>
        <v>5.09</v>
      </c>
      <c r="I69" s="11">
        <f>'Параметры Т5(2)'!K67</f>
        <v>5.0999999999999996</v>
      </c>
      <c r="J69" s="11">
        <f>'Параметры Т5(2)'!L67</f>
        <v>5.0999999999999996</v>
      </c>
    </row>
    <row r="70" spans="1:13" ht="15" customHeight="1" x14ac:dyDescent="0.25">
      <c r="A70" s="18" t="s">
        <v>262</v>
      </c>
      <c r="B70" s="12" t="s">
        <v>4</v>
      </c>
      <c r="C70" s="13">
        <f>'Параметры Т5(2)'!E68</f>
        <v>1.3</v>
      </c>
      <c r="D70" s="13">
        <f>'Параметры Т5(2)'!F68</f>
        <v>1.41</v>
      </c>
      <c r="E70" s="13">
        <f>'Параметры Т5(2)'!G68</f>
        <v>1.27</v>
      </c>
      <c r="F70" s="11">
        <f>'Параметры Т5(2)'!H68</f>
        <v>1.29</v>
      </c>
      <c r="G70" s="11">
        <f>'Параметры Т5(2)'!I68</f>
        <v>1.31</v>
      </c>
      <c r="H70" s="11">
        <f>'Параметры Т5(2)'!J68</f>
        <v>1.33</v>
      </c>
      <c r="I70" s="11">
        <f>'Параметры Т5(2)'!K68</f>
        <v>1.35</v>
      </c>
      <c r="J70" s="11">
        <f>'Параметры Т5(2)'!L68</f>
        <v>1.38</v>
      </c>
    </row>
    <row r="71" spans="1:13" ht="15" customHeight="1" x14ac:dyDescent="0.25">
      <c r="A71" s="18" t="s">
        <v>73</v>
      </c>
      <c r="B71" s="12" t="s">
        <v>4</v>
      </c>
      <c r="C71" s="13">
        <f>'Параметры Т5(2)'!E69</f>
        <v>6.16</v>
      </c>
      <c r="D71" s="13">
        <f>'Параметры Т5(2)'!F69</f>
        <v>6.57</v>
      </c>
      <c r="E71" s="13">
        <f>'Параметры Т5(2)'!G69</f>
        <v>6.19</v>
      </c>
      <c r="F71" s="13">
        <f>'Параметры Т5(2)'!H69</f>
        <v>6.39</v>
      </c>
      <c r="G71" s="13">
        <f>'Параметры Т5(2)'!I69</f>
        <v>6.4</v>
      </c>
      <c r="H71" s="13">
        <f>'Параметры Т5(2)'!J69</f>
        <v>6.42</v>
      </c>
      <c r="I71" s="13">
        <f>'Параметры Т5(2)'!K69</f>
        <v>6.45</v>
      </c>
      <c r="J71" s="13">
        <f>'Параметры Т5(2)'!L69</f>
        <v>6.48</v>
      </c>
    </row>
    <row r="87" spans="1:8" ht="22.5" customHeight="1" x14ac:dyDescent="0.25"/>
    <row r="88" spans="1:8" s="26" customFormat="1" ht="54" customHeight="1" x14ac:dyDescent="0.25">
      <c r="A88" s="65" t="s">
        <v>246</v>
      </c>
      <c r="B88" s="66"/>
      <c r="C88" s="66"/>
      <c r="D88" s="66"/>
      <c r="E88" s="66"/>
      <c r="F88" s="66"/>
      <c r="G88" s="66"/>
      <c r="H88" s="66"/>
    </row>
    <row r="89" spans="1:8" s="26" customFormat="1" x14ac:dyDescent="0.25"/>
  </sheetData>
  <mergeCells count="99">
    <mergeCell ref="G16:J16"/>
    <mergeCell ref="G19:J19"/>
    <mergeCell ref="G23:J23"/>
    <mergeCell ref="G22:J22"/>
    <mergeCell ref="G21:J21"/>
    <mergeCell ref="G20:J20"/>
    <mergeCell ref="A43:J43"/>
    <mergeCell ref="G39:J39"/>
    <mergeCell ref="G40:J40"/>
    <mergeCell ref="G41:J41"/>
    <mergeCell ref="F38:J38"/>
    <mergeCell ref="G14:J14"/>
    <mergeCell ref="G15:J15"/>
    <mergeCell ref="G17:J17"/>
    <mergeCell ref="G18:J18"/>
    <mergeCell ref="A57:J57"/>
    <mergeCell ref="A56:J56"/>
    <mergeCell ref="F54:J54"/>
    <mergeCell ref="G53:J53"/>
    <mergeCell ref="G52:J52"/>
    <mergeCell ref="A51:J51"/>
    <mergeCell ref="G49:J49"/>
    <mergeCell ref="G48:J48"/>
    <mergeCell ref="G47:J47"/>
    <mergeCell ref="G46:J46"/>
    <mergeCell ref="G45:J45"/>
    <mergeCell ref="D18:E18"/>
    <mergeCell ref="D16:E16"/>
    <mergeCell ref="A28:C28"/>
    <mergeCell ref="A41:E41"/>
    <mergeCell ref="A32:E32"/>
    <mergeCell ref="A39:E39"/>
    <mergeCell ref="A40:E40"/>
    <mergeCell ref="A33:E33"/>
    <mergeCell ref="A22:E22"/>
    <mergeCell ref="D28:E28"/>
    <mergeCell ref="A27:C27"/>
    <mergeCell ref="A34:E34"/>
    <mergeCell ref="A37:E37"/>
    <mergeCell ref="A31:J31"/>
    <mergeCell ref="G30:J30"/>
    <mergeCell ref="G29:J29"/>
    <mergeCell ref="G28:J28"/>
    <mergeCell ref="A30:C30"/>
    <mergeCell ref="A26:J26"/>
    <mergeCell ref="G24:J24"/>
    <mergeCell ref="D17:E17"/>
    <mergeCell ref="D14:E14"/>
    <mergeCell ref="D15:E15"/>
    <mergeCell ref="A14:C14"/>
    <mergeCell ref="A15:C15"/>
    <mergeCell ref="A17:C17"/>
    <mergeCell ref="A18:C18"/>
    <mergeCell ref="A16:C16"/>
    <mergeCell ref="D27:E27"/>
    <mergeCell ref="D20:E20"/>
    <mergeCell ref="A19:C19"/>
    <mergeCell ref="A23:E23"/>
    <mergeCell ref="D19:E19"/>
    <mergeCell ref="A29:C29"/>
    <mergeCell ref="A20:C20"/>
    <mergeCell ref="G25:H25"/>
    <mergeCell ref="A24:E24"/>
    <mergeCell ref="A21:E21"/>
    <mergeCell ref="D29:E29"/>
    <mergeCell ref="G27:J27"/>
    <mergeCell ref="G35:H35"/>
    <mergeCell ref="A38:E38"/>
    <mergeCell ref="F37:J37"/>
    <mergeCell ref="A36:J36"/>
    <mergeCell ref="G34:J34"/>
    <mergeCell ref="G33:J33"/>
    <mergeCell ref="G32:J32"/>
    <mergeCell ref="A4:E4"/>
    <mergeCell ref="A9:E9"/>
    <mergeCell ref="A10:E10"/>
    <mergeCell ref="A11:E11"/>
    <mergeCell ref="A5:E5"/>
    <mergeCell ref="F4:J4"/>
    <mergeCell ref="F5:J5"/>
    <mergeCell ref="A7:J7"/>
    <mergeCell ref="A8:J8"/>
    <mergeCell ref="F9:J9"/>
    <mergeCell ref="F10:J10"/>
    <mergeCell ref="F11:J11"/>
    <mergeCell ref="A13:J13"/>
    <mergeCell ref="D30:E30"/>
    <mergeCell ref="A45:E45"/>
    <mergeCell ref="G44:J44"/>
    <mergeCell ref="A88:H88"/>
    <mergeCell ref="A53:E53"/>
    <mergeCell ref="A46:E46"/>
    <mergeCell ref="A47:E47"/>
    <mergeCell ref="A52:E52"/>
    <mergeCell ref="A59:B59"/>
    <mergeCell ref="A54:E54"/>
    <mergeCell ref="A49:E49"/>
    <mergeCell ref="A44:E44"/>
    <mergeCell ref="A48:E48"/>
  </mergeCells>
  <pageMargins left="0.34375" right="0.17708333333333334" top="0.66666666666666663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6"/>
  <sheetViews>
    <sheetView workbookViewId="0"/>
  </sheetViews>
  <sheetFormatPr defaultRowHeight="15" x14ac:dyDescent="0.25"/>
  <cols>
    <col min="1" max="1" width="4.140625" style="50" customWidth="1"/>
    <col min="2" max="2" width="83.85546875" customWidth="1"/>
    <col min="3" max="3" width="10.28515625" bestFit="1" customWidth="1"/>
    <col min="4" max="4" width="7.140625" bestFit="1" customWidth="1"/>
    <col min="5" max="5" width="6" style="23" customWidth="1"/>
    <col min="6" max="12" width="6" style="38" customWidth="1"/>
    <col min="13" max="14" width="6" style="1" customWidth="1"/>
    <col min="15" max="15" width="6.28515625" customWidth="1"/>
    <col min="16" max="16" width="6" bestFit="1" customWidth="1"/>
    <col min="17" max="17" width="4.42578125" bestFit="1" customWidth="1"/>
  </cols>
  <sheetData>
    <row r="1" spans="1:14" ht="23.25" x14ac:dyDescent="0.35">
      <c r="B1" s="16" t="s">
        <v>242</v>
      </c>
    </row>
    <row r="2" spans="1:14" ht="18.75" x14ac:dyDescent="0.3">
      <c r="B2" s="4" t="s">
        <v>34</v>
      </c>
      <c r="C2" t="s">
        <v>21</v>
      </c>
      <c r="D2" t="s">
        <v>22</v>
      </c>
      <c r="E2" s="23" t="s">
        <v>23</v>
      </c>
    </row>
    <row r="3" spans="1:14" x14ac:dyDescent="0.25">
      <c r="B3" t="s">
        <v>152</v>
      </c>
      <c r="C3" t="s">
        <v>3</v>
      </c>
      <c r="D3" s="2" t="s">
        <v>18</v>
      </c>
      <c r="E3" s="23">
        <v>25421.4</v>
      </c>
    </row>
    <row r="4" spans="1:14" x14ac:dyDescent="0.25">
      <c r="A4" s="50">
        <v>1</v>
      </c>
      <c r="B4" t="s">
        <v>13</v>
      </c>
      <c r="C4" t="s">
        <v>93</v>
      </c>
      <c r="D4" t="s">
        <v>4</v>
      </c>
      <c r="E4" s="23">
        <v>320</v>
      </c>
    </row>
    <row r="5" spans="1:14" x14ac:dyDescent="0.25">
      <c r="A5" s="50">
        <v>2</v>
      </c>
      <c r="B5" t="s">
        <v>11</v>
      </c>
      <c r="C5" t="s">
        <v>94</v>
      </c>
      <c r="D5" t="s">
        <v>5</v>
      </c>
      <c r="E5" s="23">
        <v>1</v>
      </c>
    </row>
    <row r="6" spans="1:14" x14ac:dyDescent="0.25">
      <c r="A6" s="50">
        <v>3</v>
      </c>
      <c r="B6" t="s">
        <v>12</v>
      </c>
      <c r="C6" t="s">
        <v>95</v>
      </c>
      <c r="D6" t="s">
        <v>6</v>
      </c>
      <c r="E6" s="23">
        <v>700</v>
      </c>
    </row>
    <row r="7" spans="1:14" x14ac:dyDescent="0.25">
      <c r="A7" s="50">
        <f t="shared" ref="A7:A18" si="0">A6+1</f>
        <v>4</v>
      </c>
      <c r="B7" t="s">
        <v>107</v>
      </c>
      <c r="C7" t="s">
        <v>108</v>
      </c>
      <c r="D7" t="s">
        <v>6</v>
      </c>
      <c r="E7" s="23">
        <v>400</v>
      </c>
    </row>
    <row r="8" spans="1:14" x14ac:dyDescent="0.25">
      <c r="A8" s="50">
        <f t="shared" si="0"/>
        <v>5</v>
      </c>
      <c r="B8" t="s">
        <v>14</v>
      </c>
      <c r="C8" t="s">
        <v>106</v>
      </c>
      <c r="D8" t="s">
        <v>6</v>
      </c>
      <c r="E8" s="23">
        <v>525</v>
      </c>
    </row>
    <row r="9" spans="1:14" ht="30" x14ac:dyDescent="0.25">
      <c r="A9" s="50">
        <f t="shared" si="0"/>
        <v>6</v>
      </c>
      <c r="B9" s="3" t="s">
        <v>71</v>
      </c>
      <c r="C9" s="20" t="s">
        <v>109</v>
      </c>
      <c r="D9" s="20" t="s">
        <v>25</v>
      </c>
      <c r="E9" s="23">
        <v>98.5</v>
      </c>
    </row>
    <row r="10" spans="1:14" x14ac:dyDescent="0.25">
      <c r="A10" s="50">
        <f t="shared" si="0"/>
        <v>7</v>
      </c>
      <c r="B10" s="3" t="s">
        <v>267</v>
      </c>
      <c r="C10" t="s">
        <v>72</v>
      </c>
      <c r="D10" t="s">
        <v>25</v>
      </c>
      <c r="E10" s="43">
        <v>98.1</v>
      </c>
    </row>
    <row r="11" spans="1:14" x14ac:dyDescent="0.25">
      <c r="A11" s="50">
        <f t="shared" si="0"/>
        <v>8</v>
      </c>
      <c r="B11" t="s">
        <v>24</v>
      </c>
      <c r="C11" t="s">
        <v>1</v>
      </c>
      <c r="D11" s="2" t="s">
        <v>18</v>
      </c>
      <c r="E11" s="39">
        <v>0.53033008588991104</v>
      </c>
    </row>
    <row r="12" spans="1:14" x14ac:dyDescent="0.25">
      <c r="A12" s="50">
        <f t="shared" si="0"/>
        <v>9</v>
      </c>
      <c r="B12" t="s">
        <v>153</v>
      </c>
      <c r="C12" t="s">
        <v>164</v>
      </c>
      <c r="D12" t="s">
        <v>7</v>
      </c>
      <c r="E12" s="23">
        <v>35.700000000000003</v>
      </c>
    </row>
    <row r="13" spans="1:14" x14ac:dyDescent="0.25">
      <c r="A13" s="50">
        <f t="shared" si="0"/>
        <v>10</v>
      </c>
      <c r="B13" t="s">
        <v>154</v>
      </c>
      <c r="C13" t="s">
        <v>165</v>
      </c>
      <c r="D13" t="s">
        <v>7</v>
      </c>
      <c r="E13" s="23">
        <v>10.8</v>
      </c>
    </row>
    <row r="14" spans="1:14" x14ac:dyDescent="0.25">
      <c r="A14" s="50">
        <f t="shared" si="0"/>
        <v>11</v>
      </c>
      <c r="B14" t="s">
        <v>15</v>
      </c>
      <c r="C14" t="s">
        <v>2</v>
      </c>
      <c r="D14" s="2" t="s">
        <v>18</v>
      </c>
      <c r="E14" s="23">
        <v>1</v>
      </c>
    </row>
    <row r="15" spans="1:14" s="24" customFormat="1" x14ac:dyDescent="0.25">
      <c r="A15" s="50">
        <f t="shared" si="0"/>
        <v>12</v>
      </c>
      <c r="B15" s="24" t="s">
        <v>125</v>
      </c>
      <c r="C15" s="24" t="s">
        <v>126</v>
      </c>
      <c r="D15" s="2" t="s">
        <v>18</v>
      </c>
      <c r="E15" s="25">
        <v>15</v>
      </c>
      <c r="F15" s="38"/>
      <c r="G15" s="38"/>
      <c r="H15" s="38"/>
      <c r="I15" s="38"/>
      <c r="J15" s="38"/>
      <c r="K15" s="38"/>
      <c r="L15" s="38"/>
      <c r="M15" s="25"/>
      <c r="N15" s="25"/>
    </row>
    <row r="16" spans="1:14" x14ac:dyDescent="0.25">
      <c r="A16" s="50">
        <f t="shared" si="0"/>
        <v>13</v>
      </c>
      <c r="B16" t="s">
        <v>16</v>
      </c>
      <c r="D16" s="2" t="s">
        <v>18</v>
      </c>
      <c r="E16" s="23" t="s">
        <v>264</v>
      </c>
    </row>
    <row r="17" spans="1:14" x14ac:dyDescent="0.25">
      <c r="A17" s="50">
        <f t="shared" si="0"/>
        <v>14</v>
      </c>
      <c r="B17" t="s">
        <v>17</v>
      </c>
      <c r="D17" s="2" t="s">
        <v>18</v>
      </c>
      <c r="E17" s="23" t="s">
        <v>260</v>
      </c>
    </row>
    <row r="18" spans="1:14" x14ac:dyDescent="0.25">
      <c r="A18" s="50">
        <f t="shared" si="0"/>
        <v>15</v>
      </c>
      <c r="B18" t="s">
        <v>166</v>
      </c>
      <c r="C18" t="s">
        <v>254</v>
      </c>
      <c r="D18" s="2" t="s">
        <v>8</v>
      </c>
      <c r="E18" s="23">
        <v>150</v>
      </c>
    </row>
    <row r="19" spans="1:14" ht="18.75" x14ac:dyDescent="0.3">
      <c r="B19" s="4" t="s">
        <v>75</v>
      </c>
    </row>
    <row r="20" spans="1:14" x14ac:dyDescent="0.25">
      <c r="B20" t="s">
        <v>247</v>
      </c>
      <c r="C20" t="s">
        <v>222</v>
      </c>
      <c r="D20" s="2" t="s">
        <v>77</v>
      </c>
      <c r="E20" s="23">
        <v>300</v>
      </c>
    </row>
    <row r="21" spans="1:14" x14ac:dyDescent="0.25">
      <c r="A21" s="50">
        <f>A18+1</f>
        <v>16</v>
      </c>
      <c r="B21" t="s">
        <v>122</v>
      </c>
      <c r="C21" t="s">
        <v>123</v>
      </c>
      <c r="D21" s="2" t="s">
        <v>78</v>
      </c>
      <c r="E21" s="23" t="s">
        <v>266</v>
      </c>
    </row>
    <row r="22" spans="1:14" x14ac:dyDescent="0.25">
      <c r="A22" s="50">
        <f>A21+1</f>
        <v>17</v>
      </c>
      <c r="B22" t="s">
        <v>76</v>
      </c>
      <c r="D22" s="2" t="s">
        <v>18</v>
      </c>
      <c r="E22" s="23" t="s">
        <v>265</v>
      </c>
    </row>
    <row r="23" spans="1:14" ht="18.75" x14ac:dyDescent="0.3">
      <c r="B23" s="4" t="s">
        <v>26</v>
      </c>
    </row>
    <row r="24" spans="1:14" x14ac:dyDescent="0.25">
      <c r="A24" s="50">
        <f>A22+1</f>
        <v>18</v>
      </c>
      <c r="B24" t="str">
        <f xml:space="preserve"> IF( E28 &gt; 0,  "Максимальная температура воды на входе Т5",  "Максимальная температура окружающей среды" )</f>
        <v>Максимальная температура воды на входе Т5</v>
      </c>
      <c r="C24" t="s">
        <v>124</v>
      </c>
      <c r="D24" s="2" t="s">
        <v>8</v>
      </c>
      <c r="E24" s="23">
        <v>35</v>
      </c>
    </row>
    <row r="25" spans="1:14" s="31" customFormat="1" ht="18" x14ac:dyDescent="0.25">
      <c r="A25" s="50">
        <f t="shared" ref="A25" si="1">A24+1</f>
        <v>19</v>
      </c>
      <c r="B25" s="31" t="s">
        <v>178</v>
      </c>
      <c r="C25" s="31" t="s">
        <v>180</v>
      </c>
      <c r="D25" s="31" t="s">
        <v>9</v>
      </c>
      <c r="E25" s="32">
        <v>0.48</v>
      </c>
      <c r="F25" s="38"/>
      <c r="G25" s="38"/>
      <c r="H25" s="38"/>
      <c r="I25" s="38"/>
      <c r="J25" s="38"/>
      <c r="K25" s="38"/>
      <c r="L25" s="38"/>
      <c r="M25" s="32"/>
      <c r="N25" s="32"/>
    </row>
    <row r="26" spans="1:14" s="31" customFormat="1" x14ac:dyDescent="0.25">
      <c r="A26" s="50">
        <f t="shared" ref="A26:A34" si="2">A25+1</f>
        <v>20</v>
      </c>
      <c r="B26" s="31" t="s">
        <v>179</v>
      </c>
      <c r="C26" s="31" t="s">
        <v>181</v>
      </c>
      <c r="D26" s="31" t="s">
        <v>10</v>
      </c>
      <c r="E26" s="42">
        <v>0.94</v>
      </c>
      <c r="F26" s="38"/>
      <c r="G26" s="38"/>
      <c r="H26" s="38"/>
      <c r="I26" s="38"/>
      <c r="J26" s="38"/>
      <c r="K26" s="38"/>
      <c r="L26" s="38"/>
      <c r="M26" s="32"/>
      <c r="N26" s="32"/>
    </row>
    <row r="27" spans="1:14" ht="18" x14ac:dyDescent="0.25">
      <c r="A27" s="50">
        <f t="shared" si="2"/>
        <v>21</v>
      </c>
      <c r="B27" s="21" t="s">
        <v>248</v>
      </c>
      <c r="C27" s="22" t="s">
        <v>218</v>
      </c>
      <c r="D27" s="22" t="s">
        <v>9</v>
      </c>
      <c r="E27" s="23">
        <v>0.48</v>
      </c>
    </row>
    <row r="28" spans="1:14" x14ac:dyDescent="0.25">
      <c r="A28" s="50">
        <f t="shared" si="2"/>
        <v>22</v>
      </c>
      <c r="B28" s="21" t="s">
        <v>249</v>
      </c>
      <c r="C28" s="22" t="s">
        <v>220</v>
      </c>
      <c r="D28" s="22" t="s">
        <v>10</v>
      </c>
      <c r="E28" s="23">
        <v>1.74</v>
      </c>
    </row>
    <row r="29" spans="1:14" x14ac:dyDescent="0.25">
      <c r="A29" s="50">
        <f t="shared" si="2"/>
        <v>23</v>
      </c>
      <c r="B29" s="3" t="s">
        <v>19</v>
      </c>
      <c r="C29" t="s">
        <v>268</v>
      </c>
      <c r="D29" s="2" t="s">
        <v>18</v>
      </c>
      <c r="E29" s="23">
        <v>1</v>
      </c>
    </row>
    <row r="30" spans="1:14" x14ac:dyDescent="0.25">
      <c r="A30" s="50">
        <f t="shared" si="2"/>
        <v>24</v>
      </c>
      <c r="B30" s="3" t="s">
        <v>20</v>
      </c>
      <c r="C30" t="s">
        <v>255</v>
      </c>
      <c r="D30" s="2" t="s">
        <v>18</v>
      </c>
      <c r="E30" s="23">
        <v>1</v>
      </c>
    </row>
    <row r="31" spans="1:14" x14ac:dyDescent="0.25">
      <c r="A31" s="50">
        <f t="shared" si="2"/>
        <v>25</v>
      </c>
      <c r="B31" s="3" t="str">
        <f xml:space="preserve"> IF( E31 &gt; 1,  "Число тиристоров инвертора в одной параллельной гидравлической ветви",  "" )</f>
        <v/>
      </c>
      <c r="D31" s="2"/>
    </row>
    <row r="32" spans="1:14" s="57" customFormat="1" x14ac:dyDescent="0.25">
      <c r="A32" s="50">
        <f t="shared" si="2"/>
        <v>26</v>
      </c>
      <c r="B32" s="56" t="str">
        <f xml:space="preserve"> IF( E32 &gt; 1,  "Число мостов выпрямителя (число параллельных гидравлических ветвей выпрямителя)",  "" )</f>
        <v/>
      </c>
      <c r="D32" s="2"/>
      <c r="E32" s="55"/>
      <c r="F32" s="55"/>
      <c r="G32" s="55"/>
      <c r="H32" s="55"/>
      <c r="I32" s="55"/>
      <c r="J32" s="55"/>
      <c r="K32" s="55"/>
      <c r="L32" s="55"/>
      <c r="M32" s="55"/>
      <c r="N32" s="55"/>
    </row>
    <row r="33" spans="1:17" x14ac:dyDescent="0.25">
      <c r="A33" s="50">
        <f t="shared" si="2"/>
        <v>27</v>
      </c>
      <c r="B33" s="21" t="str">
        <f xml:space="preserve"> IF( E33 &gt; 1,  "Максимальное число тиристорных охладителей в параллельной гидравлической ветви ",  "" )</f>
        <v/>
      </c>
      <c r="D33" s="2"/>
    </row>
    <row r="34" spans="1:17" x14ac:dyDescent="0.25">
      <c r="A34" s="50">
        <f t="shared" si="2"/>
        <v>28</v>
      </c>
      <c r="B34" s="21" t="str">
        <f xml:space="preserve"> IF( E34 &gt; 1,  "Расход воды одной параллельной гидравлической ветви, л/мин",  "" )</f>
        <v/>
      </c>
      <c r="D34" s="22"/>
      <c r="E34" s="38"/>
    </row>
    <row r="35" spans="1:17" x14ac:dyDescent="0.25">
      <c r="B35" s="3"/>
    </row>
    <row r="36" spans="1:17" ht="18.75" x14ac:dyDescent="0.3">
      <c r="B36" s="4" t="s">
        <v>174</v>
      </c>
    </row>
    <row r="37" spans="1:17" ht="18.75" x14ac:dyDescent="0.3">
      <c r="B37" s="33" t="s">
        <v>139</v>
      </c>
      <c r="E37" s="23">
        <v>0</v>
      </c>
      <c r="F37" s="38">
        <v>1</v>
      </c>
      <c r="G37" s="38">
        <v>2</v>
      </c>
      <c r="H37" s="38">
        <v>3</v>
      </c>
      <c r="I37" s="9">
        <v>4</v>
      </c>
      <c r="J37" s="9">
        <v>5</v>
      </c>
      <c r="K37" s="9">
        <v>6</v>
      </c>
      <c r="L37" s="9">
        <v>7</v>
      </c>
      <c r="M37" s="1">
        <v>8</v>
      </c>
      <c r="N37" s="1">
        <v>9</v>
      </c>
      <c r="P37" s="1" t="s">
        <v>86</v>
      </c>
      <c r="Q37" s="1" t="s">
        <v>138</v>
      </c>
    </row>
    <row r="38" spans="1:17" x14ac:dyDescent="0.25">
      <c r="B38" t="s">
        <v>152</v>
      </c>
      <c r="C38" t="s">
        <v>3</v>
      </c>
      <c r="D38" s="2" t="s">
        <v>18</v>
      </c>
      <c r="E38" s="23">
        <v>25421</v>
      </c>
      <c r="F38" s="38">
        <v>25421</v>
      </c>
      <c r="G38" s="38">
        <v>25421</v>
      </c>
      <c r="H38" s="38">
        <v>25421</v>
      </c>
      <c r="I38" s="38">
        <v>25421</v>
      </c>
      <c r="J38" s="38">
        <v>25421</v>
      </c>
      <c r="K38" s="38">
        <v>25421</v>
      </c>
      <c r="L38" s="38">
        <v>25421</v>
      </c>
      <c r="M38" s="1">
        <v>25421</v>
      </c>
      <c r="N38" s="1">
        <v>25421</v>
      </c>
    </row>
    <row r="39" spans="1:17" x14ac:dyDescent="0.25">
      <c r="A39" s="50">
        <v>1</v>
      </c>
      <c r="B39" t="s">
        <v>33</v>
      </c>
      <c r="C39" t="s">
        <v>0</v>
      </c>
      <c r="D39" t="s">
        <v>5</v>
      </c>
      <c r="E39" s="23">
        <v>1</v>
      </c>
      <c r="F39" s="38">
        <v>1</v>
      </c>
      <c r="G39" s="38">
        <v>1</v>
      </c>
      <c r="H39" s="38">
        <v>1</v>
      </c>
      <c r="I39" s="38">
        <v>0.88</v>
      </c>
      <c r="J39" s="38">
        <v>0.75</v>
      </c>
      <c r="K39" s="38">
        <v>0.62</v>
      </c>
      <c r="L39" s="38">
        <v>0.5</v>
      </c>
      <c r="M39" s="1">
        <v>0.5</v>
      </c>
      <c r="N39" s="1">
        <v>0.5</v>
      </c>
      <c r="P39" s="41">
        <f>MAX(E39:L39)</f>
        <v>1</v>
      </c>
      <c r="Q39" s="41">
        <f>MIN(F39:P39)</f>
        <v>0.5</v>
      </c>
    </row>
    <row r="40" spans="1:17" x14ac:dyDescent="0.25">
      <c r="A40" s="50">
        <f t="shared" ref="A40:A44" si="3">A39+1</f>
        <v>2</v>
      </c>
      <c r="B40" t="s">
        <v>27</v>
      </c>
      <c r="C40" t="s">
        <v>28</v>
      </c>
      <c r="D40" t="s">
        <v>25</v>
      </c>
      <c r="E40" s="23">
        <v>100</v>
      </c>
      <c r="F40" s="38">
        <v>90</v>
      </c>
      <c r="G40" s="38">
        <v>97.35</v>
      </c>
      <c r="H40" s="38">
        <v>100</v>
      </c>
      <c r="I40" s="38">
        <v>100</v>
      </c>
      <c r="J40" s="38">
        <v>100</v>
      </c>
      <c r="K40" s="38">
        <v>100</v>
      </c>
      <c r="L40" s="38">
        <v>100</v>
      </c>
      <c r="M40" s="1">
        <v>91.76</v>
      </c>
      <c r="N40" s="1">
        <v>100</v>
      </c>
    </row>
    <row r="41" spans="1:17" s="28" customFormat="1" ht="30" x14ac:dyDescent="0.25">
      <c r="A41" s="50">
        <f t="shared" si="3"/>
        <v>3</v>
      </c>
      <c r="B41" s="27" t="s">
        <v>129</v>
      </c>
      <c r="C41" s="28" t="s">
        <v>130</v>
      </c>
      <c r="D41" s="28" t="s">
        <v>25</v>
      </c>
      <c r="E41" s="29">
        <v>100</v>
      </c>
      <c r="F41" s="38">
        <v>105</v>
      </c>
      <c r="G41" s="38">
        <v>105</v>
      </c>
      <c r="H41" s="38">
        <v>105</v>
      </c>
      <c r="I41" s="38">
        <v>105</v>
      </c>
      <c r="J41" s="38">
        <v>105</v>
      </c>
      <c r="K41" s="38">
        <v>105</v>
      </c>
      <c r="L41" s="38">
        <v>105</v>
      </c>
      <c r="M41" s="28">
        <v>105</v>
      </c>
      <c r="N41" s="28">
        <v>105</v>
      </c>
    </row>
    <row r="42" spans="1:17" s="28" customFormat="1" x14ac:dyDescent="0.25">
      <c r="A42" s="50">
        <f t="shared" si="3"/>
        <v>4</v>
      </c>
      <c r="B42" s="28" t="s">
        <v>31</v>
      </c>
      <c r="C42" s="28" t="s">
        <v>29</v>
      </c>
      <c r="D42" s="28" t="s">
        <v>25</v>
      </c>
      <c r="E42" s="29">
        <v>100</v>
      </c>
      <c r="F42" s="38">
        <v>100</v>
      </c>
      <c r="G42" s="38">
        <v>64</v>
      </c>
      <c r="H42" s="38">
        <v>84</v>
      </c>
      <c r="I42" s="38">
        <v>81</v>
      </c>
      <c r="J42" s="38">
        <v>77</v>
      </c>
      <c r="K42" s="38">
        <v>74</v>
      </c>
      <c r="L42" s="38">
        <v>70</v>
      </c>
      <c r="M42" s="28">
        <v>40</v>
      </c>
      <c r="N42" s="28">
        <v>100</v>
      </c>
    </row>
    <row r="43" spans="1:17" ht="30" x14ac:dyDescent="0.25">
      <c r="A43" s="50">
        <f t="shared" si="3"/>
        <v>5</v>
      </c>
      <c r="B43" s="3" t="s">
        <v>43</v>
      </c>
      <c r="C43" t="s">
        <v>42</v>
      </c>
      <c r="D43" t="s">
        <v>25</v>
      </c>
      <c r="E43" s="23">
        <v>100</v>
      </c>
      <c r="F43" s="38">
        <v>105.6</v>
      </c>
      <c r="G43" s="38">
        <v>50</v>
      </c>
      <c r="H43" s="38">
        <v>70.599999999999994</v>
      </c>
      <c r="I43" s="38">
        <v>65.5</v>
      </c>
      <c r="J43" s="38">
        <v>59.3</v>
      </c>
      <c r="K43" s="38">
        <v>54.5</v>
      </c>
      <c r="L43" s="38">
        <v>49</v>
      </c>
      <c r="M43" s="1">
        <v>25.2</v>
      </c>
      <c r="N43" s="1">
        <v>94.8</v>
      </c>
    </row>
    <row r="44" spans="1:17" x14ac:dyDescent="0.25">
      <c r="A44" s="50">
        <f t="shared" si="3"/>
        <v>6</v>
      </c>
      <c r="B44" t="s">
        <v>30</v>
      </c>
      <c r="C44" t="s">
        <v>32</v>
      </c>
      <c r="D44" t="s">
        <v>25</v>
      </c>
      <c r="E44" s="23">
        <v>100</v>
      </c>
      <c r="F44" s="38">
        <v>95</v>
      </c>
      <c r="G44" s="38">
        <v>81</v>
      </c>
      <c r="H44" s="38">
        <v>100</v>
      </c>
      <c r="I44" s="38">
        <v>100</v>
      </c>
      <c r="J44" s="38">
        <v>100</v>
      </c>
      <c r="K44" s="38">
        <v>100</v>
      </c>
      <c r="L44" s="38">
        <v>100</v>
      </c>
      <c r="M44" s="1">
        <v>63</v>
      </c>
      <c r="N44" s="1">
        <v>106</v>
      </c>
    </row>
    <row r="45" spans="1:17" x14ac:dyDescent="0.25">
      <c r="A45" s="50">
        <f>A44+1</f>
        <v>7</v>
      </c>
      <c r="B45" t="s">
        <v>35</v>
      </c>
      <c r="C45" t="s">
        <v>36</v>
      </c>
      <c r="D45" t="s">
        <v>37</v>
      </c>
      <c r="E45" s="23">
        <v>613</v>
      </c>
      <c r="F45" s="38">
        <v>643</v>
      </c>
      <c r="G45" s="38">
        <v>643</v>
      </c>
      <c r="H45" s="38">
        <v>643</v>
      </c>
      <c r="I45" s="38">
        <v>643</v>
      </c>
      <c r="J45" s="38">
        <v>643</v>
      </c>
      <c r="K45" s="38">
        <v>643</v>
      </c>
      <c r="L45" s="38">
        <v>643</v>
      </c>
      <c r="M45" s="1">
        <v>643</v>
      </c>
      <c r="N45" s="1">
        <v>643</v>
      </c>
      <c r="P45">
        <f>MAX(E45:L45)</f>
        <v>643</v>
      </c>
    </row>
    <row r="46" spans="1:17" x14ac:dyDescent="0.25">
      <c r="A46" s="50">
        <f t="shared" ref="A46:A51" si="4">A45+1</f>
        <v>8</v>
      </c>
      <c r="B46" t="s">
        <v>39</v>
      </c>
      <c r="C46" t="s">
        <v>38</v>
      </c>
      <c r="D46" t="s">
        <v>37</v>
      </c>
      <c r="E46" s="23">
        <v>703</v>
      </c>
      <c r="F46" s="38">
        <v>743</v>
      </c>
      <c r="G46" s="38">
        <v>711</v>
      </c>
      <c r="H46" s="38">
        <v>701</v>
      </c>
      <c r="I46" s="38">
        <v>707</v>
      </c>
      <c r="J46" s="38">
        <v>715</v>
      </c>
      <c r="K46" s="38">
        <v>725</v>
      </c>
      <c r="L46" s="38">
        <v>736</v>
      </c>
      <c r="M46" s="1">
        <v>761</v>
      </c>
      <c r="N46" s="1">
        <v>841</v>
      </c>
      <c r="P46">
        <f>MAX(E46:L46)</f>
        <v>743</v>
      </c>
    </row>
    <row r="47" spans="1:17" x14ac:dyDescent="0.25">
      <c r="A47" s="50">
        <f t="shared" si="4"/>
        <v>9</v>
      </c>
      <c r="B47" t="s">
        <v>40</v>
      </c>
      <c r="C47" t="s">
        <v>41</v>
      </c>
      <c r="D47" t="s">
        <v>37</v>
      </c>
      <c r="E47" s="23">
        <v>524</v>
      </c>
      <c r="F47" s="38">
        <v>551</v>
      </c>
      <c r="G47" s="38">
        <v>434</v>
      </c>
      <c r="H47" s="38">
        <v>524</v>
      </c>
      <c r="I47" s="38">
        <v>525</v>
      </c>
      <c r="J47" s="38">
        <v>524</v>
      </c>
      <c r="K47" s="38">
        <v>526</v>
      </c>
      <c r="L47" s="38">
        <v>524</v>
      </c>
      <c r="M47" s="1">
        <v>362</v>
      </c>
      <c r="N47" s="1">
        <v>553</v>
      </c>
      <c r="P47">
        <f>MAX(E47:L47)</f>
        <v>551</v>
      </c>
    </row>
    <row r="48" spans="1:17" x14ac:dyDescent="0.25">
      <c r="A48" s="50">
        <f t="shared" si="4"/>
        <v>10</v>
      </c>
      <c r="B48" t="s">
        <v>51</v>
      </c>
      <c r="C48" t="s">
        <v>47</v>
      </c>
      <c r="D48" t="s">
        <v>7</v>
      </c>
      <c r="E48" s="23">
        <v>35.700000000000003</v>
      </c>
      <c r="F48" s="38">
        <v>40.9</v>
      </c>
      <c r="G48" s="38">
        <v>30.9</v>
      </c>
      <c r="H48" s="38">
        <v>32.299999999999997</v>
      </c>
      <c r="I48" s="38">
        <v>29.3</v>
      </c>
      <c r="J48" s="38">
        <v>24.2</v>
      </c>
      <c r="K48" s="38">
        <v>18.7</v>
      </c>
      <c r="L48" s="38">
        <v>12.1</v>
      </c>
      <c r="M48" s="1">
        <v>11.7</v>
      </c>
      <c r="N48" s="1">
        <v>23.5</v>
      </c>
    </row>
    <row r="49" spans="1:17" x14ac:dyDescent="0.25">
      <c r="A49" s="50">
        <f t="shared" si="4"/>
        <v>11</v>
      </c>
      <c r="B49" t="s">
        <v>44</v>
      </c>
      <c r="C49" t="s">
        <v>48</v>
      </c>
      <c r="D49" t="s">
        <v>7</v>
      </c>
      <c r="E49" s="23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">
        <v>9.5</v>
      </c>
      <c r="N49" s="1">
        <v>0</v>
      </c>
    </row>
    <row r="50" spans="1:17" x14ac:dyDescent="0.25">
      <c r="A50" s="50">
        <f t="shared" si="4"/>
        <v>12</v>
      </c>
      <c r="B50" t="s">
        <v>45</v>
      </c>
      <c r="C50" t="s">
        <v>49</v>
      </c>
      <c r="D50" t="s">
        <v>7</v>
      </c>
      <c r="E50" s="23">
        <v>162</v>
      </c>
      <c r="F50" s="38">
        <v>161.4</v>
      </c>
      <c r="G50" s="38">
        <v>120.9</v>
      </c>
      <c r="H50" s="38">
        <v>153.4</v>
      </c>
      <c r="I50" s="38">
        <v>152.1</v>
      </c>
      <c r="J50" s="38">
        <v>147.9</v>
      </c>
      <c r="K50" s="38">
        <v>145</v>
      </c>
      <c r="L50" s="38">
        <v>139.4</v>
      </c>
      <c r="M50" s="1">
        <v>92.2</v>
      </c>
      <c r="N50" s="1">
        <v>130.19999999999999</v>
      </c>
    </row>
    <row r="51" spans="1:17" x14ac:dyDescent="0.25">
      <c r="A51" s="50">
        <f t="shared" si="4"/>
        <v>13</v>
      </c>
      <c r="B51" t="s">
        <v>46</v>
      </c>
      <c r="C51" t="s">
        <v>50</v>
      </c>
      <c r="D51" t="s">
        <v>7</v>
      </c>
      <c r="E51" s="23">
        <v>10.8</v>
      </c>
      <c r="F51" s="38">
        <v>13.1</v>
      </c>
      <c r="G51" s="38">
        <v>0</v>
      </c>
      <c r="H51" s="38">
        <v>0</v>
      </c>
      <c r="I51" s="38">
        <v>0.7</v>
      </c>
      <c r="J51" s="38">
        <v>5.8</v>
      </c>
      <c r="K51" s="38">
        <v>11.4</v>
      </c>
      <c r="L51" s="38">
        <v>17.899999999999999</v>
      </c>
      <c r="M51" s="1">
        <v>0</v>
      </c>
      <c r="N51" s="1">
        <v>49.8</v>
      </c>
    </row>
    <row r="52" spans="1:17" ht="18.75" x14ac:dyDescent="0.3">
      <c r="B52" s="4" t="s">
        <v>64</v>
      </c>
    </row>
    <row r="53" spans="1:17" x14ac:dyDescent="0.25">
      <c r="A53" s="50">
        <f>A51+1</f>
        <v>14</v>
      </c>
      <c r="B53" t="s">
        <v>52</v>
      </c>
      <c r="D53" t="s">
        <v>25</v>
      </c>
      <c r="E53" s="23">
        <v>100</v>
      </c>
      <c r="F53" s="38">
        <v>106.4</v>
      </c>
      <c r="G53" s="38">
        <v>104.4</v>
      </c>
      <c r="H53" s="38">
        <v>103.8</v>
      </c>
      <c r="I53" s="38">
        <v>104.2</v>
      </c>
      <c r="J53" s="38">
        <v>104.7</v>
      </c>
      <c r="K53" s="38">
        <v>105.3</v>
      </c>
      <c r="L53" s="38">
        <v>105.9</v>
      </c>
      <c r="M53" s="1">
        <v>107.5</v>
      </c>
      <c r="N53" s="1">
        <v>113.1</v>
      </c>
    </row>
    <row r="54" spans="1:17" x14ac:dyDescent="0.25">
      <c r="A54" s="50">
        <f>A53+1</f>
        <v>15</v>
      </c>
      <c r="B54" t="s">
        <v>53</v>
      </c>
      <c r="D54" t="s">
        <v>25</v>
      </c>
      <c r="E54" s="23">
        <v>99.1</v>
      </c>
      <c r="F54" s="38">
        <v>105.4</v>
      </c>
      <c r="G54" s="38">
        <v>103.5</v>
      </c>
      <c r="H54" s="38">
        <v>102.9</v>
      </c>
      <c r="I54" s="38">
        <v>103.3</v>
      </c>
      <c r="J54" s="38">
        <v>103.7</v>
      </c>
      <c r="K54" s="38">
        <v>104.3</v>
      </c>
      <c r="L54" s="38">
        <v>105</v>
      </c>
      <c r="M54" s="1">
        <v>106.6</v>
      </c>
      <c r="N54" s="1">
        <v>112.1</v>
      </c>
    </row>
    <row r="55" spans="1:17" x14ac:dyDescent="0.25">
      <c r="A55" s="50">
        <f>A54+1</f>
        <v>16</v>
      </c>
      <c r="B55" t="s">
        <v>54</v>
      </c>
      <c r="D55" t="s">
        <v>25</v>
      </c>
      <c r="E55" s="23">
        <v>0.8</v>
      </c>
      <c r="F55" s="38">
        <v>0.8</v>
      </c>
      <c r="G55" s="38">
        <v>0.8</v>
      </c>
      <c r="H55" s="38">
        <v>0.8</v>
      </c>
      <c r="I55" s="38">
        <v>0.8</v>
      </c>
      <c r="J55" s="38">
        <v>0.8</v>
      </c>
      <c r="K55" s="38">
        <v>0.8</v>
      </c>
      <c r="L55" s="38">
        <v>0.8</v>
      </c>
      <c r="M55" s="1">
        <v>0.9</v>
      </c>
      <c r="N55" s="1">
        <v>0.9</v>
      </c>
    </row>
    <row r="56" spans="1:17" x14ac:dyDescent="0.25">
      <c r="A56" s="50">
        <f>A55+1</f>
        <v>17</v>
      </c>
      <c r="B56" t="s">
        <v>55</v>
      </c>
      <c r="D56" t="s">
        <v>25</v>
      </c>
      <c r="E56" s="23">
        <v>0.1</v>
      </c>
      <c r="F56" s="38">
        <v>0.1</v>
      </c>
      <c r="G56" s="38">
        <v>0.1</v>
      </c>
      <c r="H56" s="38">
        <v>0.1</v>
      </c>
      <c r="I56" s="38">
        <v>0.1</v>
      </c>
      <c r="J56" s="38">
        <v>0.1</v>
      </c>
      <c r="K56" s="38">
        <v>0.1</v>
      </c>
      <c r="L56" s="38">
        <v>0.1</v>
      </c>
      <c r="M56" s="1">
        <v>0.1</v>
      </c>
      <c r="N56" s="1">
        <v>0.1</v>
      </c>
    </row>
    <row r="57" spans="1:17" s="4" customFormat="1" ht="18.75" x14ac:dyDescent="0.3">
      <c r="A57" s="51"/>
      <c r="B57" s="4" t="s">
        <v>65</v>
      </c>
      <c r="P57"/>
      <c r="Q57"/>
    </row>
    <row r="58" spans="1:17" x14ac:dyDescent="0.25">
      <c r="A58" s="50">
        <f>A56+1</f>
        <v>18</v>
      </c>
      <c r="B58" t="s">
        <v>56</v>
      </c>
      <c r="D58" t="s">
        <v>4</v>
      </c>
      <c r="E58" s="23">
        <v>0.97199999999999998</v>
      </c>
      <c r="F58" s="38">
        <v>1.0469999999999999</v>
      </c>
      <c r="G58" s="38">
        <v>0.81899999999999995</v>
      </c>
      <c r="H58" s="38">
        <v>0.96299999999999997</v>
      </c>
      <c r="I58" s="38">
        <v>0.97099999999999997</v>
      </c>
      <c r="J58" s="38">
        <v>0.97699999999999998</v>
      </c>
      <c r="K58" s="38">
        <v>0.99099999999999999</v>
      </c>
      <c r="L58" s="38">
        <v>1</v>
      </c>
      <c r="M58" s="1">
        <v>0.72199999999999998</v>
      </c>
      <c r="N58" s="1">
        <v>1.169</v>
      </c>
    </row>
    <row r="59" spans="1:17" x14ac:dyDescent="0.25">
      <c r="A59" s="50">
        <f>A58+1</f>
        <v>19</v>
      </c>
      <c r="B59" t="s">
        <v>57</v>
      </c>
      <c r="D59" t="s">
        <v>4</v>
      </c>
      <c r="E59" s="23">
        <v>0</v>
      </c>
      <c r="F59" s="38">
        <v>0</v>
      </c>
      <c r="G59" s="38">
        <v>3.0000000000000001E-3</v>
      </c>
      <c r="H59" s="38">
        <v>2E-3</v>
      </c>
      <c r="I59" s="38">
        <v>0</v>
      </c>
      <c r="J59" s="38">
        <v>0</v>
      </c>
      <c r="K59" s="38">
        <v>0</v>
      </c>
      <c r="L59" s="38">
        <v>0</v>
      </c>
      <c r="M59" s="1">
        <v>1E-3</v>
      </c>
      <c r="N59" s="1">
        <v>0</v>
      </c>
    </row>
    <row r="60" spans="1:17" x14ac:dyDescent="0.25">
      <c r="A60" s="50">
        <f>A59+1</f>
        <v>20</v>
      </c>
      <c r="B60" t="s">
        <v>58</v>
      </c>
      <c r="D60" t="s">
        <v>4</v>
      </c>
      <c r="E60" s="23">
        <v>6.2E-2</v>
      </c>
      <c r="F60" s="38">
        <v>4.4999999999999998E-2</v>
      </c>
      <c r="G60" s="38">
        <v>0.35</v>
      </c>
      <c r="H60" s="38">
        <v>0.188</v>
      </c>
      <c r="I60" s="38">
        <v>0.16800000000000001</v>
      </c>
      <c r="J60" s="38">
        <v>0.153</v>
      </c>
      <c r="K60" s="38">
        <v>0.129</v>
      </c>
      <c r="L60" s="38">
        <v>0.11600000000000001</v>
      </c>
      <c r="M60" s="1">
        <v>0.22600000000000001</v>
      </c>
      <c r="N60" s="1">
        <v>0</v>
      </c>
    </row>
    <row r="61" spans="1:17" x14ac:dyDescent="0.25">
      <c r="A61" s="50">
        <f>A60+1</f>
        <v>21</v>
      </c>
      <c r="B61" t="s">
        <v>59</v>
      </c>
      <c r="D61" t="s">
        <v>4</v>
      </c>
      <c r="E61" s="23">
        <v>1.034</v>
      </c>
      <c r="F61" s="38">
        <v>1.0920000000000001</v>
      </c>
      <c r="G61" s="38">
        <v>1.171</v>
      </c>
      <c r="H61" s="38">
        <v>1.153</v>
      </c>
      <c r="I61" s="38">
        <v>1.139</v>
      </c>
      <c r="J61" s="38">
        <v>1.131</v>
      </c>
      <c r="K61" s="38">
        <v>1.1200000000000001</v>
      </c>
      <c r="L61" s="38">
        <v>1.1160000000000001</v>
      </c>
      <c r="M61" s="1">
        <v>0.94899999999999995</v>
      </c>
      <c r="N61" s="1">
        <v>1.169</v>
      </c>
      <c r="P61">
        <f>MAX(E61:L61)</f>
        <v>1.171</v>
      </c>
    </row>
    <row r="62" spans="1:17" x14ac:dyDescent="0.25">
      <c r="A62" s="50">
        <f>A61+1</f>
        <v>22</v>
      </c>
      <c r="B62" t="s">
        <v>60</v>
      </c>
      <c r="D62" t="s">
        <v>4</v>
      </c>
      <c r="E62" s="23">
        <v>3.0000000000000001E-3</v>
      </c>
      <c r="F62" s="38">
        <v>2E-3</v>
      </c>
      <c r="G62" s="38">
        <v>0.19600000000000001</v>
      </c>
      <c r="H62" s="38">
        <v>4.4999999999999998E-2</v>
      </c>
      <c r="I62" s="38">
        <v>0.04</v>
      </c>
      <c r="J62" s="38">
        <v>4.2000000000000003E-2</v>
      </c>
      <c r="K62" s="38">
        <v>3.9E-2</v>
      </c>
      <c r="L62" s="38">
        <v>4.2000000000000003E-2</v>
      </c>
      <c r="M62" s="1">
        <v>0.33800000000000002</v>
      </c>
      <c r="N62" s="1">
        <v>0</v>
      </c>
      <c r="P62">
        <f>MAX(E62:L62)</f>
        <v>0.19600000000000001</v>
      </c>
    </row>
    <row r="63" spans="1:17" s="4" customFormat="1" ht="18.75" x14ac:dyDescent="0.3">
      <c r="A63" s="51"/>
      <c r="B63" s="4" t="s">
        <v>250</v>
      </c>
      <c r="E63" s="23"/>
      <c r="F63" s="38"/>
      <c r="G63" s="38"/>
      <c r="H63" s="38"/>
      <c r="I63" s="38"/>
      <c r="J63" s="38"/>
      <c r="K63" s="38"/>
      <c r="L63" s="38"/>
      <c r="P63"/>
      <c r="Q63"/>
    </row>
    <row r="64" spans="1:17" x14ac:dyDescent="0.25">
      <c r="A64" s="50">
        <f>A62+1</f>
        <v>23</v>
      </c>
      <c r="B64" t="s">
        <v>63</v>
      </c>
      <c r="C64" t="s">
        <v>141</v>
      </c>
      <c r="D64" t="s">
        <v>4</v>
      </c>
      <c r="E64" s="23">
        <v>1.86</v>
      </c>
      <c r="F64" s="38">
        <v>1.98</v>
      </c>
      <c r="G64" s="38">
        <v>1.5</v>
      </c>
      <c r="H64" s="38">
        <v>1.86</v>
      </c>
      <c r="I64" s="38">
        <v>1.87</v>
      </c>
      <c r="J64" s="38">
        <v>1.86</v>
      </c>
      <c r="K64" s="38">
        <v>1.87</v>
      </c>
      <c r="L64" s="38">
        <v>1.86</v>
      </c>
      <c r="M64" s="1">
        <v>1.22</v>
      </c>
      <c r="N64" s="1">
        <v>1.98</v>
      </c>
      <c r="P64">
        <f t="shared" ref="P64:P69" si="5">MAX(E64:L64)</f>
        <v>1.98</v>
      </c>
    </row>
    <row r="65" spans="1:17" x14ac:dyDescent="0.25">
      <c r="A65" s="50">
        <f>A64+1</f>
        <v>24</v>
      </c>
      <c r="B65" t="s">
        <v>61</v>
      </c>
      <c r="C65" t="s">
        <v>142</v>
      </c>
      <c r="D65" t="s">
        <v>4</v>
      </c>
      <c r="E65" s="23">
        <v>1.0369999999999999</v>
      </c>
      <c r="F65" s="38">
        <v>1.0940000000000001</v>
      </c>
      <c r="G65" s="38">
        <v>1.3680000000000001</v>
      </c>
      <c r="H65" s="38">
        <v>1.198</v>
      </c>
      <c r="I65" s="38">
        <v>1.1779999999999999</v>
      </c>
      <c r="J65" s="38">
        <v>1.1719999999999999</v>
      </c>
      <c r="K65" s="38">
        <v>1.159</v>
      </c>
      <c r="L65" s="38">
        <v>1.1579999999999999</v>
      </c>
      <c r="M65" s="1">
        <v>1.2869999999999999</v>
      </c>
      <c r="N65" s="1">
        <v>1.169</v>
      </c>
      <c r="P65">
        <f t="shared" si="5"/>
        <v>1.3680000000000001</v>
      </c>
    </row>
    <row r="66" spans="1:17" x14ac:dyDescent="0.25">
      <c r="A66" s="50">
        <f>A65+1</f>
        <v>25</v>
      </c>
      <c r="B66" t="s">
        <v>62</v>
      </c>
      <c r="C66" t="s">
        <v>143</v>
      </c>
      <c r="D66" t="s">
        <v>4</v>
      </c>
      <c r="E66" s="23">
        <v>1.96</v>
      </c>
      <c r="F66" s="38">
        <v>2.09</v>
      </c>
      <c r="G66" s="38">
        <v>2.0499999999999998</v>
      </c>
      <c r="H66" s="38">
        <v>2.04</v>
      </c>
      <c r="I66" s="38">
        <v>2.0499999999999998</v>
      </c>
      <c r="J66" s="38">
        <v>2.06</v>
      </c>
      <c r="K66" s="38">
        <v>2.0699999999999998</v>
      </c>
      <c r="L66" s="38">
        <v>2.08</v>
      </c>
      <c r="M66" s="1">
        <v>2.11</v>
      </c>
      <c r="N66" s="1">
        <v>2.2200000000000002</v>
      </c>
      <c r="P66">
        <f t="shared" si="5"/>
        <v>2.09</v>
      </c>
    </row>
    <row r="67" spans="1:17" x14ac:dyDescent="0.25">
      <c r="A67" s="50">
        <f>A66+1</f>
        <v>26</v>
      </c>
      <c r="B67" t="s">
        <v>66</v>
      </c>
      <c r="C67" t="s">
        <v>169</v>
      </c>
      <c r="D67" t="s">
        <v>4</v>
      </c>
      <c r="E67" s="23">
        <v>4.87</v>
      </c>
      <c r="F67" s="38">
        <v>5.16</v>
      </c>
      <c r="G67" s="38">
        <v>4.92</v>
      </c>
      <c r="H67" s="38">
        <v>5.0999999999999996</v>
      </c>
      <c r="I67" s="38">
        <v>5.09</v>
      </c>
      <c r="J67" s="38">
        <v>5.09</v>
      </c>
      <c r="K67" s="38">
        <v>5.0999999999999996</v>
      </c>
      <c r="L67" s="38">
        <v>5.0999999999999996</v>
      </c>
      <c r="M67" s="1">
        <v>4.62</v>
      </c>
      <c r="N67" s="1">
        <v>5.38</v>
      </c>
      <c r="P67">
        <f t="shared" si="5"/>
        <v>5.16</v>
      </c>
    </row>
    <row r="68" spans="1:17" x14ac:dyDescent="0.25">
      <c r="A68" s="50">
        <f>A67+1</f>
        <v>27</v>
      </c>
      <c r="B68" t="s">
        <v>170</v>
      </c>
      <c r="C68" t="s">
        <v>253</v>
      </c>
      <c r="D68" t="s">
        <v>4</v>
      </c>
      <c r="E68" s="23">
        <v>1.3</v>
      </c>
      <c r="F68" s="38">
        <v>1.41</v>
      </c>
      <c r="G68" s="38">
        <v>1.27</v>
      </c>
      <c r="H68" s="38">
        <v>1.29</v>
      </c>
      <c r="I68" s="38">
        <v>1.31</v>
      </c>
      <c r="J68" s="38">
        <v>1.33</v>
      </c>
      <c r="K68" s="38">
        <v>1.35</v>
      </c>
      <c r="L68" s="38">
        <v>1.38</v>
      </c>
      <c r="M68" s="1">
        <v>1.37</v>
      </c>
      <c r="N68" s="1">
        <v>1.69</v>
      </c>
      <c r="P68">
        <f t="shared" si="5"/>
        <v>1.41</v>
      </c>
    </row>
    <row r="69" spans="1:17" x14ac:dyDescent="0.25">
      <c r="A69" s="50">
        <f>A68+1</f>
        <v>28</v>
      </c>
      <c r="B69" t="s">
        <v>73</v>
      </c>
      <c r="C69" t="s">
        <v>216</v>
      </c>
      <c r="D69" t="s">
        <v>4</v>
      </c>
      <c r="E69" s="38">
        <v>6.16</v>
      </c>
      <c r="F69" s="38">
        <v>6.57</v>
      </c>
      <c r="G69" s="38">
        <v>6.19</v>
      </c>
      <c r="H69" s="38">
        <v>6.39</v>
      </c>
      <c r="I69" s="38">
        <v>6.4</v>
      </c>
      <c r="J69" s="38">
        <v>6.42</v>
      </c>
      <c r="K69" s="38">
        <v>6.45</v>
      </c>
      <c r="L69" s="38">
        <v>6.48</v>
      </c>
      <c r="M69" s="1">
        <v>5.98</v>
      </c>
      <c r="N69" s="1">
        <v>7.06</v>
      </c>
      <c r="P69" s="37">
        <f t="shared" si="5"/>
        <v>6.57</v>
      </c>
    </row>
    <row r="70" spans="1:17" s="4" customFormat="1" ht="18.75" x14ac:dyDescent="0.3">
      <c r="A70" s="51"/>
      <c r="B70" s="4" t="s">
        <v>177</v>
      </c>
      <c r="E70" s="38"/>
      <c r="F70" s="38"/>
      <c r="G70" s="38"/>
      <c r="H70" s="38"/>
      <c r="I70" s="38"/>
      <c r="J70" s="38"/>
      <c r="K70" s="38"/>
      <c r="L70" s="38"/>
      <c r="P70"/>
      <c r="Q70"/>
    </row>
    <row r="71" spans="1:17" x14ac:dyDescent="0.25">
      <c r="A71" s="50">
        <f>A69+1</f>
        <v>29</v>
      </c>
      <c r="B71" t="s">
        <v>70</v>
      </c>
      <c r="C71" t="s">
        <v>146</v>
      </c>
      <c r="D71" t="s">
        <v>74</v>
      </c>
      <c r="E71" s="38">
        <v>77</v>
      </c>
      <c r="F71" s="38">
        <v>79</v>
      </c>
      <c r="G71" s="38">
        <v>69</v>
      </c>
      <c r="H71" s="38">
        <v>77</v>
      </c>
      <c r="I71" s="38">
        <v>77</v>
      </c>
      <c r="J71" s="38">
        <v>77</v>
      </c>
      <c r="K71" s="38">
        <v>77</v>
      </c>
      <c r="L71" s="38">
        <v>77</v>
      </c>
      <c r="M71" s="1">
        <v>62</v>
      </c>
      <c r="N71" s="1">
        <v>80</v>
      </c>
      <c r="P71" s="37">
        <f>MAX(E71:L71)</f>
        <v>79</v>
      </c>
      <c r="Q71" s="1"/>
    </row>
    <row r="72" spans="1:17" x14ac:dyDescent="0.25">
      <c r="A72" s="50">
        <f>A71+1</f>
        <v>30</v>
      </c>
      <c r="B72" t="s">
        <v>67</v>
      </c>
      <c r="C72" t="s">
        <v>251</v>
      </c>
      <c r="D72" s="2" t="s">
        <v>74</v>
      </c>
      <c r="E72" s="38">
        <v>73</v>
      </c>
      <c r="F72" s="38">
        <v>76</v>
      </c>
      <c r="G72" s="38">
        <v>78</v>
      </c>
      <c r="H72" s="38">
        <v>77</v>
      </c>
      <c r="I72" s="38">
        <v>77</v>
      </c>
      <c r="J72" s="38">
        <v>77</v>
      </c>
      <c r="K72" s="38">
        <v>76</v>
      </c>
      <c r="L72" s="38">
        <v>76</v>
      </c>
      <c r="M72" s="1">
        <v>72</v>
      </c>
      <c r="N72" s="1">
        <v>78</v>
      </c>
      <c r="P72" s="37">
        <f>MAX(E72:L72)</f>
        <v>78</v>
      </c>
    </row>
    <row r="73" spans="1:17" x14ac:dyDescent="0.25">
      <c r="A73" s="50">
        <f>A72+1</f>
        <v>31</v>
      </c>
      <c r="B73" t="s">
        <v>68</v>
      </c>
      <c r="C73" t="s">
        <v>252</v>
      </c>
      <c r="D73" s="2" t="s">
        <v>74</v>
      </c>
      <c r="E73" s="38">
        <v>49</v>
      </c>
      <c r="F73" s="38">
        <v>50</v>
      </c>
      <c r="G73" s="38">
        <v>58</v>
      </c>
      <c r="H73" s="38">
        <v>52</v>
      </c>
      <c r="I73" s="38">
        <v>52</v>
      </c>
      <c r="J73" s="38">
        <v>52</v>
      </c>
      <c r="K73" s="38">
        <v>51</v>
      </c>
      <c r="L73" s="38">
        <v>52</v>
      </c>
      <c r="M73" s="1">
        <v>63</v>
      </c>
      <c r="N73" s="1">
        <v>50</v>
      </c>
      <c r="P73" s="37">
        <f>MAX(E73:L73)</f>
        <v>58</v>
      </c>
    </row>
    <row r="74" spans="1:17" x14ac:dyDescent="0.25">
      <c r="A74" s="50">
        <f>A73+1</f>
        <v>32</v>
      </c>
      <c r="B74" t="s">
        <v>69</v>
      </c>
      <c r="C74" t="s">
        <v>145</v>
      </c>
      <c r="D74" s="2" t="s">
        <v>74</v>
      </c>
      <c r="E74" s="38">
        <v>101</v>
      </c>
      <c r="F74" s="38">
        <v>106</v>
      </c>
      <c r="G74" s="38">
        <v>104</v>
      </c>
      <c r="H74" s="38">
        <v>104</v>
      </c>
      <c r="I74" s="38">
        <v>104</v>
      </c>
      <c r="J74" s="38">
        <v>104</v>
      </c>
      <c r="K74" s="38">
        <v>105</v>
      </c>
      <c r="L74" s="38">
        <v>105</v>
      </c>
      <c r="M74" s="1">
        <v>106</v>
      </c>
      <c r="N74" s="1">
        <v>110</v>
      </c>
      <c r="P74" s="37">
        <f>MAX(E74:L74)</f>
        <v>106</v>
      </c>
    </row>
    <row r="75" spans="1:17" x14ac:dyDescent="0.25">
      <c r="E75" s="23">
        <v>0</v>
      </c>
      <c r="F75" s="38">
        <v>1</v>
      </c>
      <c r="G75" s="38">
        <v>2</v>
      </c>
      <c r="H75" s="38">
        <v>3</v>
      </c>
      <c r="I75" s="38">
        <v>4</v>
      </c>
      <c r="J75" s="38">
        <v>5</v>
      </c>
      <c r="K75" s="38">
        <v>6</v>
      </c>
      <c r="L75" s="38">
        <v>7</v>
      </c>
      <c r="M75" s="1">
        <v>8</v>
      </c>
      <c r="N75" s="1">
        <v>9</v>
      </c>
    </row>
    <row r="76" spans="1:17" x14ac:dyDescent="0.25">
      <c r="B76" s="19" t="s">
        <v>119</v>
      </c>
      <c r="C76" s="14">
        <f>32*8+28</f>
        <v>284</v>
      </c>
    </row>
  </sheetData>
  <pageMargins left="0.7" right="0.7" top="0.75" bottom="0.75" header="0.3" footer="0.3"/>
  <pageSetup paperSize="9" orientation="portrait" horizontalDpi="4294967293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5"/>
  <sheetViews>
    <sheetView workbookViewId="0"/>
  </sheetViews>
  <sheetFormatPr defaultRowHeight="15" x14ac:dyDescent="0.25"/>
  <cols>
    <col min="1" max="1" width="3" bestFit="1" customWidth="1"/>
    <col min="2" max="2" width="62.85546875" customWidth="1"/>
    <col min="3" max="3" width="8.28515625" bestFit="1" customWidth="1"/>
    <col min="4" max="4" width="6.7109375" customWidth="1"/>
    <col min="5" max="5" width="6" bestFit="1" customWidth="1"/>
  </cols>
  <sheetData>
    <row r="1" spans="1:5" ht="23.25" x14ac:dyDescent="0.35">
      <c r="A1" s="45"/>
      <c r="B1" s="16" t="s">
        <v>241</v>
      </c>
      <c r="C1" s="44"/>
      <c r="D1" s="44"/>
      <c r="E1" s="45"/>
    </row>
    <row r="2" spans="1:5" x14ac:dyDescent="0.25">
      <c r="A2" s="45"/>
      <c r="B2" s="48" t="s">
        <v>21</v>
      </c>
      <c r="C2" s="44" t="s">
        <v>237</v>
      </c>
      <c r="D2" s="44" t="s">
        <v>22</v>
      </c>
      <c r="E2" s="45" t="s">
        <v>182</v>
      </c>
    </row>
    <row r="3" spans="1:5" x14ac:dyDescent="0.25">
      <c r="B3" s="44" t="s">
        <v>152</v>
      </c>
      <c r="C3" s="44" t="s">
        <v>3</v>
      </c>
      <c r="D3" s="2" t="s">
        <v>18</v>
      </c>
      <c r="E3" s="58">
        <v>25421.4</v>
      </c>
    </row>
    <row r="4" spans="1:5" x14ac:dyDescent="0.25">
      <c r="A4" s="47">
        <v>1</v>
      </c>
      <c r="B4" s="47" t="s">
        <v>185</v>
      </c>
      <c r="C4" t="s">
        <v>183</v>
      </c>
      <c r="D4" t="s">
        <v>184</v>
      </c>
      <c r="E4">
        <v>0</v>
      </c>
    </row>
    <row r="5" spans="1:5" x14ac:dyDescent="0.25">
      <c r="A5">
        <v>2</v>
      </c>
      <c r="B5" s="46" t="s">
        <v>186</v>
      </c>
      <c r="C5" s="47" t="s">
        <v>201</v>
      </c>
      <c r="D5" t="s">
        <v>10</v>
      </c>
      <c r="E5">
        <v>0</v>
      </c>
    </row>
    <row r="6" spans="1:5" x14ac:dyDescent="0.25">
      <c r="A6" s="47">
        <v>3</v>
      </c>
      <c r="B6" s="46" t="s">
        <v>187</v>
      </c>
      <c r="C6" s="47" t="s">
        <v>202</v>
      </c>
      <c r="D6" t="s">
        <v>234</v>
      </c>
      <c r="E6">
        <v>0</v>
      </c>
    </row>
    <row r="7" spans="1:5" x14ac:dyDescent="0.25">
      <c r="A7" s="47">
        <v>4</v>
      </c>
      <c r="B7" s="46" t="s">
        <v>188</v>
      </c>
      <c r="C7" s="47" t="s">
        <v>203</v>
      </c>
      <c r="D7" t="s">
        <v>235</v>
      </c>
      <c r="E7">
        <v>0</v>
      </c>
    </row>
    <row r="8" spans="1:5" x14ac:dyDescent="0.25">
      <c r="A8" s="47">
        <v>5</v>
      </c>
      <c r="B8" s="47" t="s">
        <v>189</v>
      </c>
      <c r="C8" s="47" t="s">
        <v>204</v>
      </c>
      <c r="D8" s="48" t="s">
        <v>184</v>
      </c>
      <c r="E8">
        <v>0</v>
      </c>
    </row>
    <row r="9" spans="1:5" s="47" customFormat="1" x14ac:dyDescent="0.25">
      <c r="A9" s="47">
        <v>6</v>
      </c>
      <c r="B9" s="46" t="s">
        <v>190</v>
      </c>
      <c r="C9" s="47" t="s">
        <v>205</v>
      </c>
      <c r="D9" s="48" t="s">
        <v>10</v>
      </c>
      <c r="E9" s="47">
        <v>0</v>
      </c>
    </row>
    <row r="10" spans="1:5" x14ac:dyDescent="0.25">
      <c r="A10" s="47">
        <v>7</v>
      </c>
      <c r="B10" s="46" t="s">
        <v>192</v>
      </c>
      <c r="C10" s="47" t="s">
        <v>206</v>
      </c>
      <c r="D10" s="48" t="s">
        <v>234</v>
      </c>
      <c r="E10">
        <v>0</v>
      </c>
    </row>
    <row r="11" spans="1:5" x14ac:dyDescent="0.25">
      <c r="A11" s="47">
        <v>8</v>
      </c>
      <c r="B11" s="46" t="s">
        <v>191</v>
      </c>
      <c r="C11" s="47" t="s">
        <v>207</v>
      </c>
      <c r="D11" s="48" t="s">
        <v>235</v>
      </c>
      <c r="E11">
        <v>0</v>
      </c>
    </row>
    <row r="12" spans="1:5" x14ac:dyDescent="0.25">
      <c r="A12" s="47">
        <v>9</v>
      </c>
      <c r="B12" s="46" t="s">
        <v>243</v>
      </c>
      <c r="C12" t="s">
        <v>208</v>
      </c>
      <c r="D12" s="48" t="s">
        <v>234</v>
      </c>
      <c r="E12">
        <v>68</v>
      </c>
    </row>
    <row r="13" spans="1:5" x14ac:dyDescent="0.25">
      <c r="A13" s="47">
        <v>10</v>
      </c>
      <c r="B13" s="46" t="s">
        <v>193</v>
      </c>
      <c r="C13" t="s">
        <v>209</v>
      </c>
      <c r="D13" s="48" t="s">
        <v>235</v>
      </c>
      <c r="E13">
        <v>0.97</v>
      </c>
    </row>
    <row r="14" spans="1:5" x14ac:dyDescent="0.25">
      <c r="A14" s="47">
        <v>11</v>
      </c>
      <c r="B14" s="46" t="s">
        <v>244</v>
      </c>
      <c r="C14" s="47" t="s">
        <v>208</v>
      </c>
      <c r="D14" s="48" t="s">
        <v>234</v>
      </c>
      <c r="E14">
        <v>0</v>
      </c>
    </row>
    <row r="15" spans="1:5" x14ac:dyDescent="0.25">
      <c r="A15" s="47">
        <v>12</v>
      </c>
      <c r="B15" s="46" t="s">
        <v>194</v>
      </c>
      <c r="C15" s="47" t="s">
        <v>209</v>
      </c>
      <c r="D15" s="48" t="s">
        <v>235</v>
      </c>
      <c r="E15">
        <v>0</v>
      </c>
    </row>
    <row r="16" spans="1:5" s="53" customFormat="1" x14ac:dyDescent="0.25">
      <c r="A16" s="47">
        <v>13</v>
      </c>
      <c r="B16" s="52" t="s">
        <v>259</v>
      </c>
      <c r="C16" s="53" t="s">
        <v>256</v>
      </c>
      <c r="D16" s="53" t="s">
        <v>184</v>
      </c>
      <c r="E16" s="53">
        <v>8</v>
      </c>
    </row>
    <row r="17" spans="1:5" s="53" customFormat="1" x14ac:dyDescent="0.25">
      <c r="A17" s="47">
        <v>14</v>
      </c>
      <c r="B17" s="52" t="s">
        <v>258</v>
      </c>
      <c r="C17" s="53" t="s">
        <v>257</v>
      </c>
      <c r="D17" s="53" t="s">
        <v>10</v>
      </c>
      <c r="E17" s="53">
        <v>0</v>
      </c>
    </row>
    <row r="18" spans="1:5" x14ac:dyDescent="0.25">
      <c r="A18" s="47">
        <v>15</v>
      </c>
      <c r="B18" s="46" t="s">
        <v>195</v>
      </c>
      <c r="C18" t="s">
        <v>210</v>
      </c>
      <c r="D18" s="48" t="s">
        <v>234</v>
      </c>
      <c r="E18">
        <v>7</v>
      </c>
    </row>
    <row r="19" spans="1:5" x14ac:dyDescent="0.25">
      <c r="A19" s="47">
        <v>16</v>
      </c>
      <c r="B19" s="46" t="s">
        <v>196</v>
      </c>
      <c r="C19" t="s">
        <v>211</v>
      </c>
      <c r="D19" s="48" t="s">
        <v>235</v>
      </c>
      <c r="E19">
        <v>0.1</v>
      </c>
    </row>
    <row r="20" spans="1:5" x14ac:dyDescent="0.25">
      <c r="A20" s="47">
        <v>17</v>
      </c>
      <c r="B20" s="46" t="s">
        <v>197</v>
      </c>
      <c r="C20" t="s">
        <v>212</v>
      </c>
      <c r="D20" s="48" t="s">
        <v>234</v>
      </c>
      <c r="E20">
        <v>0</v>
      </c>
    </row>
    <row r="21" spans="1:5" x14ac:dyDescent="0.25">
      <c r="A21" s="47">
        <v>18</v>
      </c>
      <c r="B21" s="46" t="s">
        <v>198</v>
      </c>
      <c r="C21" t="s">
        <v>213</v>
      </c>
      <c r="D21" s="48" t="s">
        <v>235</v>
      </c>
      <c r="E21">
        <v>0</v>
      </c>
    </row>
    <row r="22" spans="1:5" x14ac:dyDescent="0.25">
      <c r="A22" s="47">
        <v>19</v>
      </c>
      <c r="B22" s="46" t="s">
        <v>199</v>
      </c>
      <c r="C22" t="s">
        <v>214</v>
      </c>
      <c r="D22" t="s">
        <v>236</v>
      </c>
      <c r="E22">
        <v>0</v>
      </c>
    </row>
    <row r="23" spans="1:5" x14ac:dyDescent="0.25">
      <c r="A23" s="47">
        <v>20</v>
      </c>
      <c r="B23" s="46" t="s">
        <v>200</v>
      </c>
      <c r="C23" t="s">
        <v>215</v>
      </c>
      <c r="D23" s="48" t="s">
        <v>234</v>
      </c>
      <c r="E23">
        <v>0</v>
      </c>
    </row>
    <row r="24" spans="1:5" x14ac:dyDescent="0.25">
      <c r="A24" s="47">
        <v>21</v>
      </c>
      <c r="B24" s="46" t="s">
        <v>238</v>
      </c>
      <c r="C24" t="s">
        <v>216</v>
      </c>
      <c r="D24" s="48" t="s">
        <v>235</v>
      </c>
      <c r="E24">
        <v>6.16</v>
      </c>
    </row>
    <row r="25" spans="1:5" x14ac:dyDescent="0.25">
      <c r="A25" s="47">
        <v>22</v>
      </c>
      <c r="B25" s="46" t="s">
        <v>239</v>
      </c>
      <c r="C25" s="47" t="s">
        <v>217</v>
      </c>
      <c r="D25" s="48" t="s">
        <v>235</v>
      </c>
      <c r="E25">
        <v>1.07</v>
      </c>
    </row>
    <row r="26" spans="1:5" x14ac:dyDescent="0.25">
      <c r="A26" s="47">
        <v>23</v>
      </c>
      <c r="B26" s="46" t="s">
        <v>240</v>
      </c>
      <c r="C26" s="47" t="s">
        <v>144</v>
      </c>
      <c r="D26" s="48" t="s">
        <v>235</v>
      </c>
      <c r="E26">
        <v>7.23</v>
      </c>
    </row>
    <row r="27" spans="1:5" ht="18" x14ac:dyDescent="0.25">
      <c r="A27" s="47">
        <v>24</v>
      </c>
      <c r="B27" s="46" t="s">
        <v>225</v>
      </c>
      <c r="C27" t="s">
        <v>218</v>
      </c>
      <c r="D27" s="48" t="s">
        <v>9</v>
      </c>
      <c r="E27">
        <v>0.48</v>
      </c>
    </row>
    <row r="28" spans="1:5" ht="18" x14ac:dyDescent="0.25">
      <c r="A28" s="47">
        <v>25</v>
      </c>
      <c r="B28" s="46" t="s">
        <v>226</v>
      </c>
      <c r="C28" t="s">
        <v>219</v>
      </c>
      <c r="D28" s="48" t="s">
        <v>9</v>
      </c>
      <c r="E28">
        <v>0.48</v>
      </c>
    </row>
    <row r="29" spans="1:5" ht="18" x14ac:dyDescent="0.25">
      <c r="A29" s="47">
        <v>26</v>
      </c>
      <c r="B29" s="46" t="s">
        <v>227</v>
      </c>
      <c r="C29" t="s">
        <v>167</v>
      </c>
      <c r="D29" s="48" t="s">
        <v>9</v>
      </c>
      <c r="E29">
        <v>0.96</v>
      </c>
    </row>
    <row r="30" spans="1:5" s="47" customFormat="1" x14ac:dyDescent="0.25">
      <c r="A30" s="47">
        <v>27</v>
      </c>
      <c r="B30" s="46" t="s">
        <v>230</v>
      </c>
      <c r="C30" s="47" t="s">
        <v>220</v>
      </c>
      <c r="D30" s="48" t="s">
        <v>10</v>
      </c>
      <c r="E30" s="47">
        <v>1.74</v>
      </c>
    </row>
    <row r="31" spans="1:5" x14ac:dyDescent="0.25">
      <c r="A31" s="47">
        <v>28</v>
      </c>
      <c r="B31" s="46" t="s">
        <v>229</v>
      </c>
      <c r="C31" t="s">
        <v>221</v>
      </c>
      <c r="D31" s="48" t="s">
        <v>10</v>
      </c>
      <c r="E31">
        <v>0</v>
      </c>
    </row>
    <row r="32" spans="1:5" x14ac:dyDescent="0.25">
      <c r="A32" s="47">
        <v>29</v>
      </c>
      <c r="B32" s="46" t="s">
        <v>228</v>
      </c>
      <c r="C32" t="s">
        <v>168</v>
      </c>
      <c r="D32" s="48" t="s">
        <v>10</v>
      </c>
      <c r="E32">
        <v>1.74</v>
      </c>
    </row>
    <row r="33" spans="1:5" x14ac:dyDescent="0.25">
      <c r="A33" s="47">
        <v>30</v>
      </c>
      <c r="B33" s="46" t="s">
        <v>231</v>
      </c>
      <c r="C33" t="s">
        <v>222</v>
      </c>
      <c r="D33" s="48" t="s">
        <v>234</v>
      </c>
      <c r="E33">
        <v>300</v>
      </c>
    </row>
    <row r="34" spans="1:5" x14ac:dyDescent="0.25">
      <c r="A34">
        <v>31</v>
      </c>
      <c r="B34" s="46" t="s">
        <v>232</v>
      </c>
      <c r="C34" t="s">
        <v>223</v>
      </c>
      <c r="D34" s="48" t="s">
        <v>234</v>
      </c>
      <c r="E34">
        <v>75</v>
      </c>
    </row>
    <row r="35" spans="1:5" x14ac:dyDescent="0.25">
      <c r="A35">
        <v>32</v>
      </c>
      <c r="B35" s="46" t="s">
        <v>233</v>
      </c>
      <c r="C35" t="s">
        <v>224</v>
      </c>
      <c r="D35" s="48" t="s">
        <v>234</v>
      </c>
      <c r="E35">
        <v>375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"/>
  <sheetViews>
    <sheetView workbookViewId="0"/>
  </sheetViews>
  <sheetFormatPr defaultRowHeight="15" x14ac:dyDescent="0.25"/>
  <cols>
    <col min="5" max="5" width="25.42578125" customWidth="1"/>
  </cols>
  <sheetData>
    <row r="3" spans="1:14" ht="63" customHeight="1" x14ac:dyDescent="0.25">
      <c r="A3" s="59" t="s">
        <v>158</v>
      </c>
      <c r="B3" s="60"/>
      <c r="C3" s="60"/>
      <c r="D3" s="60"/>
      <c r="E3" s="61"/>
      <c r="F3" s="17" t="s">
        <v>159</v>
      </c>
      <c r="G3" s="100" t="s">
        <v>137</v>
      </c>
      <c r="H3" s="101"/>
      <c r="I3" s="101"/>
      <c r="J3" s="102"/>
      <c r="K3" s="100" t="s">
        <v>160</v>
      </c>
      <c r="L3" s="101"/>
      <c r="M3" s="101"/>
      <c r="N3" s="102"/>
    </row>
  </sheetData>
  <mergeCells count="3">
    <mergeCell ref="A3:E3"/>
    <mergeCell ref="G3:J3"/>
    <mergeCell ref="K3:N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12</vt:i4>
      </vt:variant>
    </vt:vector>
  </HeadingPairs>
  <TitlesOfParts>
    <vt:vector size="17" baseType="lpstr">
      <vt:lpstr>Параметры Т5(1)</vt:lpstr>
      <vt:lpstr>Параметры Т5(2)</vt:lpstr>
      <vt:lpstr>Доп.оборуд</vt:lpstr>
      <vt:lpstr>Вентилятор</vt:lpstr>
      <vt:lpstr>Рисунки</vt:lpstr>
      <vt:lpstr>barLd</vt:lpstr>
      <vt:lpstr>fn</vt:lpstr>
      <vt:lpstr>'Параметры Т5(2)'!M2_T5</vt:lpstr>
      <vt:lpstr>'Параметры Т5(2)'!M2_TPCh_5_1</vt:lpstr>
      <vt:lpstr>Доп.оборуд!M3_T5</vt:lpstr>
      <vt:lpstr>Pn</vt:lpstr>
      <vt:lpstr>qLd</vt:lpstr>
      <vt:lpstr>Qline</vt:lpstr>
      <vt:lpstr>Qsum</vt:lpstr>
      <vt:lpstr>'Параметры Т5(2)'!T5_M1</vt:lpstr>
      <vt:lpstr>Uab</vt:lpstr>
      <vt:lpstr>Un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</dc:creator>
  <cp:lastModifiedBy>Julegin</cp:lastModifiedBy>
  <cp:lastPrinted>2017-04-10T08:03:47Z</cp:lastPrinted>
  <dcterms:created xsi:type="dcterms:W3CDTF">2013-04-21T16:47:23Z</dcterms:created>
  <dcterms:modified xsi:type="dcterms:W3CDTF">2017-04-19T07:31:37Z</dcterms:modified>
</cp:coreProperties>
</file>